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HUY\NĂM 2025\CÔNG KHAI DỰ TOÁN XD 2024\CÔNG KHAI CHÍNH THỨC\"/>
    </mc:Choice>
  </mc:AlternateContent>
  <bookViews>
    <workbookView xWindow="0" yWindow="0" windowWidth="20490" windowHeight="7755"/>
  </bookViews>
  <sheets>
    <sheet name="MẪU 01-2024" sheetId="7" r:id="rId1"/>
    <sheet name="MẪU 02" sheetId="9" r:id="rId2"/>
    <sheet name="MẪU 03" sheetId="10" r:id="rId3"/>
    <sheet name="MẪU 04" sheetId="8" r:id="rId4"/>
  </sheets>
  <externalReferences>
    <externalReference r:id="rId5"/>
  </externalReferences>
  <definedNames>
    <definedName name="_xlnm.Print_Titles" localSheetId="0">'MẪU 01-2024'!$7:$9</definedName>
    <definedName name="_xlnm.Print_Titles" localSheetId="1">'MẪU 02'!$6:$10</definedName>
    <definedName name="_xlnm.Print_Titles" localSheetId="2">'MẪU 03'!$6:$9</definedName>
    <definedName name="_xlnm.Print_Titles" localSheetId="3">'MẪU 04'!$7:$9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8" l="1"/>
  <c r="E17" i="8"/>
  <c r="F17" i="8"/>
  <c r="C17" i="8"/>
  <c r="F40" i="8"/>
  <c r="F39" i="8"/>
  <c r="F38" i="8"/>
  <c r="F37" i="8"/>
  <c r="F36" i="8"/>
  <c r="F35" i="8"/>
  <c r="F34" i="8"/>
  <c r="F33" i="8"/>
  <c r="F32" i="8"/>
  <c r="F31" i="8"/>
  <c r="F30" i="8"/>
  <c r="F29" i="8"/>
  <c r="F28" i="8"/>
  <c r="F27" i="8"/>
  <c r="F26" i="8"/>
  <c r="F25" i="8"/>
  <c r="F24" i="8"/>
  <c r="F23" i="8"/>
  <c r="F22" i="8"/>
  <c r="D28" i="8"/>
  <c r="E28" i="8" s="1"/>
  <c r="C28" i="8"/>
  <c r="B28" i="8"/>
  <c r="D27" i="8"/>
  <c r="E27" i="8" s="1"/>
  <c r="C27" i="8"/>
  <c r="B27" i="8"/>
  <c r="D26" i="8"/>
  <c r="E26" i="8" s="1"/>
  <c r="C26" i="8"/>
  <c r="B26" i="8"/>
  <c r="D9" i="10" l="1"/>
  <c r="E9" i="10"/>
  <c r="F9" i="10"/>
  <c r="G9" i="10"/>
  <c r="H9" i="10"/>
  <c r="I9" i="10"/>
  <c r="C9" i="10"/>
  <c r="D168" i="10" l="1"/>
  <c r="E168" i="10"/>
  <c r="F168" i="10"/>
  <c r="G168" i="10"/>
  <c r="H168" i="10"/>
  <c r="I168" i="10"/>
  <c r="C168" i="10"/>
  <c r="D204" i="10"/>
  <c r="E204" i="10"/>
  <c r="F204" i="10"/>
  <c r="G204" i="10"/>
  <c r="H204" i="10"/>
  <c r="I204" i="10"/>
  <c r="C204" i="10"/>
  <c r="D208" i="10"/>
  <c r="E208" i="10"/>
  <c r="F208" i="10"/>
  <c r="G208" i="10"/>
  <c r="H208" i="10"/>
  <c r="I208" i="10"/>
  <c r="C208" i="10"/>
  <c r="D173" i="10"/>
  <c r="D169" i="10" s="1"/>
  <c r="E173" i="10"/>
  <c r="E169" i="10" s="1"/>
  <c r="F173" i="10"/>
  <c r="F169" i="10" s="1"/>
  <c r="G173" i="10"/>
  <c r="G169" i="10" s="1"/>
  <c r="H173" i="10"/>
  <c r="H169" i="10" s="1"/>
  <c r="I173" i="10"/>
  <c r="I169" i="10" s="1"/>
  <c r="C173" i="10"/>
  <c r="C169" i="10" s="1"/>
  <c r="D165" i="10"/>
  <c r="D161" i="10" s="1"/>
  <c r="E165" i="10"/>
  <c r="E161" i="10" s="1"/>
  <c r="F165" i="10"/>
  <c r="F161" i="10" s="1"/>
  <c r="G165" i="10"/>
  <c r="G161" i="10" s="1"/>
  <c r="H165" i="10"/>
  <c r="H161" i="10" s="1"/>
  <c r="I165" i="10"/>
  <c r="I161" i="10" s="1"/>
  <c r="C165" i="10"/>
  <c r="C161" i="10" s="1"/>
  <c r="D130" i="10"/>
  <c r="D126" i="10" s="1"/>
  <c r="E130" i="10"/>
  <c r="E126" i="10" s="1"/>
  <c r="F130" i="10"/>
  <c r="F126" i="10" s="1"/>
  <c r="G130" i="10"/>
  <c r="G126" i="10" s="1"/>
  <c r="H130" i="10"/>
  <c r="H126" i="10" s="1"/>
  <c r="I130" i="10"/>
  <c r="I126" i="10" s="1"/>
  <c r="C130" i="10"/>
  <c r="C126" i="10" s="1"/>
  <c r="D124" i="10" l="1"/>
  <c r="D120" i="10" s="1"/>
  <c r="D119" i="10" s="1"/>
  <c r="E124" i="10"/>
  <c r="E120" i="10" s="1"/>
  <c r="E119" i="10" s="1"/>
  <c r="F124" i="10"/>
  <c r="F120" i="10" s="1"/>
  <c r="F119" i="10" s="1"/>
  <c r="G124" i="10"/>
  <c r="G120" i="10" s="1"/>
  <c r="G119" i="10" s="1"/>
  <c r="H124" i="10"/>
  <c r="H120" i="10" s="1"/>
  <c r="H119" i="10" s="1"/>
  <c r="I124" i="10"/>
  <c r="I120" i="10" s="1"/>
  <c r="I119" i="10" s="1"/>
  <c r="C124" i="10"/>
  <c r="C120" i="10" s="1"/>
  <c r="C119" i="10" s="1"/>
  <c r="E112" i="10"/>
  <c r="F112" i="10"/>
  <c r="G112" i="10"/>
  <c r="H112" i="10"/>
  <c r="I112" i="10"/>
  <c r="C112" i="10"/>
  <c r="D114" i="10"/>
  <c r="D113" i="10"/>
  <c r="D109" i="10"/>
  <c r="E109" i="10"/>
  <c r="F109" i="10"/>
  <c r="G109" i="10"/>
  <c r="H109" i="10"/>
  <c r="I109" i="10"/>
  <c r="C109" i="10"/>
  <c r="G93" i="10"/>
  <c r="I93" i="10"/>
  <c r="C93" i="10"/>
  <c r="F100" i="10"/>
  <c r="G100" i="10"/>
  <c r="I100" i="10"/>
  <c r="C100" i="10"/>
  <c r="E105" i="10"/>
  <c r="D105" i="10"/>
  <c r="D100" i="10" s="1"/>
  <c r="H104" i="10"/>
  <c r="E103" i="10"/>
  <c r="E102" i="10"/>
  <c r="H101" i="10"/>
  <c r="H99" i="10"/>
  <c r="E99" i="10"/>
  <c r="E93" i="10" s="1"/>
  <c r="H98" i="10"/>
  <c r="D98" i="10"/>
  <c r="D93" i="10" s="1"/>
  <c r="D91" i="10" s="1"/>
  <c r="H96" i="10"/>
  <c r="F96" i="10"/>
  <c r="F93" i="10" s="1"/>
  <c r="H94" i="10"/>
  <c r="D88" i="10"/>
  <c r="D85" i="10" s="1"/>
  <c r="E88" i="10"/>
  <c r="E85" i="10" s="1"/>
  <c r="F88" i="10"/>
  <c r="F85" i="10" s="1"/>
  <c r="G88" i="10"/>
  <c r="G85" i="10" s="1"/>
  <c r="H88" i="10"/>
  <c r="H85" i="10" s="1"/>
  <c r="I88" i="10"/>
  <c r="I85" i="10" s="1"/>
  <c r="C88" i="10"/>
  <c r="C85" i="10" s="1"/>
  <c r="D83" i="10"/>
  <c r="D79" i="10" s="1"/>
  <c r="E83" i="10"/>
  <c r="E79" i="10" s="1"/>
  <c r="F83" i="10"/>
  <c r="F79" i="10" s="1"/>
  <c r="G83" i="10"/>
  <c r="G79" i="10" s="1"/>
  <c r="H83" i="10"/>
  <c r="H79" i="10" s="1"/>
  <c r="I83" i="10"/>
  <c r="I79" i="10" s="1"/>
  <c r="C83" i="10"/>
  <c r="C79" i="10" s="1"/>
  <c r="E77" i="10"/>
  <c r="E73" i="10" s="1"/>
  <c r="F77" i="10"/>
  <c r="F73" i="10" s="1"/>
  <c r="G77" i="10"/>
  <c r="G73" i="10" s="1"/>
  <c r="H77" i="10"/>
  <c r="H73" i="10" s="1"/>
  <c r="I77" i="10"/>
  <c r="I73" i="10" s="1"/>
  <c r="C77" i="10"/>
  <c r="C73" i="10" s="1"/>
  <c r="D78" i="10"/>
  <c r="D77" i="10" s="1"/>
  <c r="D73" i="10" s="1"/>
  <c r="E69" i="10"/>
  <c r="E67" i="10" s="1"/>
  <c r="G69" i="10"/>
  <c r="G67" i="10" s="1"/>
  <c r="H69" i="10"/>
  <c r="H67" i="10" s="1"/>
  <c r="I69" i="10"/>
  <c r="I67" i="10" s="1"/>
  <c r="C69" i="10"/>
  <c r="C67" i="10" s="1"/>
  <c r="F70" i="10"/>
  <c r="F69" i="10" s="1"/>
  <c r="F67" i="10" s="1"/>
  <c r="D70" i="10"/>
  <c r="D69" i="10" s="1"/>
  <c r="D67" i="10" s="1"/>
  <c r="F63" i="10"/>
  <c r="G63" i="10"/>
  <c r="H63" i="10"/>
  <c r="I63" i="10"/>
  <c r="C63" i="10"/>
  <c r="E66" i="10"/>
  <c r="D66" i="10"/>
  <c r="E65" i="10"/>
  <c r="D65" i="10"/>
  <c r="D64" i="10"/>
  <c r="E60" i="10"/>
  <c r="F60" i="10"/>
  <c r="G60" i="10"/>
  <c r="H60" i="10"/>
  <c r="I60" i="10"/>
  <c r="C60" i="10"/>
  <c r="D61" i="10"/>
  <c r="D60" i="10" s="1"/>
  <c r="D56" i="10"/>
  <c r="E56" i="10"/>
  <c r="G56" i="10"/>
  <c r="I56" i="10"/>
  <c r="C56" i="10"/>
  <c r="H57" i="10"/>
  <c r="H56" i="10" s="1"/>
  <c r="F57" i="10"/>
  <c r="F56" i="10" s="1"/>
  <c r="F51" i="10"/>
  <c r="G51" i="10"/>
  <c r="C51" i="10"/>
  <c r="I54" i="10"/>
  <c r="I51" i="10" s="1"/>
  <c r="H54" i="10"/>
  <c r="E54" i="10"/>
  <c r="E51" i="10" s="1"/>
  <c r="H52" i="10"/>
  <c r="D52" i="10"/>
  <c r="D51" i="10" s="1"/>
  <c r="E46" i="10"/>
  <c r="G46" i="10"/>
  <c r="I46" i="10"/>
  <c r="C46" i="10"/>
  <c r="F50" i="10"/>
  <c r="D49" i="10"/>
  <c r="D46" i="10" s="1"/>
  <c r="H48" i="10"/>
  <c r="H46" i="10" s="1"/>
  <c r="F48" i="10"/>
  <c r="F47" i="10"/>
  <c r="D41" i="10"/>
  <c r="D37" i="10" s="1"/>
  <c r="E41" i="10"/>
  <c r="E37" i="10" s="1"/>
  <c r="F41" i="10"/>
  <c r="F37" i="10" s="1"/>
  <c r="G41" i="10"/>
  <c r="G37" i="10" s="1"/>
  <c r="H41" i="10"/>
  <c r="H37" i="10" s="1"/>
  <c r="I41" i="10"/>
  <c r="I37" i="10" s="1"/>
  <c r="C41" i="10"/>
  <c r="C37" i="10" s="1"/>
  <c r="D35" i="10"/>
  <c r="D31" i="10" s="1"/>
  <c r="E35" i="10"/>
  <c r="E31" i="10" s="1"/>
  <c r="F35" i="10"/>
  <c r="F31" i="10" s="1"/>
  <c r="G35" i="10"/>
  <c r="G31" i="10" s="1"/>
  <c r="H35" i="10"/>
  <c r="H31" i="10" s="1"/>
  <c r="I35" i="10"/>
  <c r="I31" i="10" s="1"/>
  <c r="C35" i="10"/>
  <c r="C31" i="10" s="1"/>
  <c r="D26" i="10"/>
  <c r="D23" i="10" s="1"/>
  <c r="F26" i="10"/>
  <c r="F23" i="10" s="1"/>
  <c r="G26" i="10"/>
  <c r="G23" i="10" s="1"/>
  <c r="I26" i="10"/>
  <c r="I23" i="10" s="1"/>
  <c r="C26" i="10"/>
  <c r="C23" i="10" s="1"/>
  <c r="H29" i="10"/>
  <c r="H28" i="10"/>
  <c r="E28" i="10"/>
  <c r="E26" i="10" s="1"/>
  <c r="E23" i="10" s="1"/>
  <c r="H27" i="10"/>
  <c r="D10" i="9"/>
  <c r="E10" i="9"/>
  <c r="F10" i="9"/>
  <c r="C10" i="9"/>
  <c r="D131" i="9"/>
  <c r="E131" i="9"/>
  <c r="F131" i="9"/>
  <c r="C131" i="9"/>
  <c r="D248" i="9"/>
  <c r="E248" i="9"/>
  <c r="F248" i="9"/>
  <c r="C248" i="9"/>
  <c r="D243" i="9"/>
  <c r="E243" i="9"/>
  <c r="F243" i="9"/>
  <c r="C243" i="9"/>
  <c r="D239" i="9"/>
  <c r="E239" i="9"/>
  <c r="F239" i="9"/>
  <c r="C239" i="9"/>
  <c r="D232" i="9"/>
  <c r="E232" i="9"/>
  <c r="F232" i="9"/>
  <c r="C232" i="9"/>
  <c r="D225" i="9"/>
  <c r="E225" i="9"/>
  <c r="F225" i="9"/>
  <c r="C225" i="9"/>
  <c r="D218" i="9"/>
  <c r="E218" i="9"/>
  <c r="C218" i="9"/>
  <c r="D212" i="9"/>
  <c r="E212" i="9"/>
  <c r="F212" i="9"/>
  <c r="C212" i="9"/>
  <c r="D207" i="9"/>
  <c r="E207" i="9"/>
  <c r="F207" i="9"/>
  <c r="C207" i="9"/>
  <c r="D203" i="9"/>
  <c r="E203" i="9"/>
  <c r="F203" i="9"/>
  <c r="C203" i="9"/>
  <c r="D199" i="9"/>
  <c r="E199" i="9"/>
  <c r="F199" i="9"/>
  <c r="C199" i="9"/>
  <c r="D195" i="9"/>
  <c r="E195" i="9"/>
  <c r="F195" i="9"/>
  <c r="C195" i="9"/>
  <c r="D191" i="9"/>
  <c r="E191" i="9"/>
  <c r="F191" i="9"/>
  <c r="C191" i="9"/>
  <c r="G58" i="10" l="1"/>
  <c r="C44" i="10"/>
  <c r="C58" i="10"/>
  <c r="F58" i="10"/>
  <c r="F107" i="10"/>
  <c r="H58" i="10"/>
  <c r="I58" i="10"/>
  <c r="F91" i="10"/>
  <c r="I91" i="10"/>
  <c r="H107" i="10"/>
  <c r="G44" i="10"/>
  <c r="D63" i="10"/>
  <c r="D58" i="10" s="1"/>
  <c r="D22" i="10"/>
  <c r="E44" i="10"/>
  <c r="E63" i="10"/>
  <c r="E58" i="10" s="1"/>
  <c r="H100" i="10"/>
  <c r="G91" i="10"/>
  <c r="I107" i="10"/>
  <c r="E107" i="10"/>
  <c r="D44" i="10"/>
  <c r="H93" i="10"/>
  <c r="E100" i="10"/>
  <c r="E91" i="10" s="1"/>
  <c r="D112" i="10"/>
  <c r="D107" i="10" s="1"/>
  <c r="I44" i="10"/>
  <c r="I22" i="10"/>
  <c r="F22" i="10"/>
  <c r="F46" i="10"/>
  <c r="F44" i="10" s="1"/>
  <c r="C91" i="10"/>
  <c r="G107" i="10"/>
  <c r="H26" i="10"/>
  <c r="H23" i="10" s="1"/>
  <c r="H22" i="10" s="1"/>
  <c r="C107" i="10"/>
  <c r="E22" i="10"/>
  <c r="H51" i="10"/>
  <c r="H44" i="10" s="1"/>
  <c r="C22" i="10"/>
  <c r="G22" i="10"/>
  <c r="F251" i="9"/>
  <c r="D251" i="9"/>
  <c r="F249" i="9"/>
  <c r="D249" i="9"/>
  <c r="E247" i="9"/>
  <c r="F247" i="9" s="1"/>
  <c r="D247" i="9"/>
  <c r="F246" i="9"/>
  <c r="D246" i="9"/>
  <c r="D245" i="9"/>
  <c r="E245" i="9" s="1"/>
  <c r="F245" i="9" s="1"/>
  <c r="F244" i="9"/>
  <c r="D244" i="9"/>
  <c r="F242" i="9"/>
  <c r="D242" i="9"/>
  <c r="F241" i="9"/>
  <c r="F240" i="9"/>
  <c r="D240" i="9"/>
  <c r="F238" i="9"/>
  <c r="F237" i="9"/>
  <c r="F236" i="9"/>
  <c r="F235" i="9"/>
  <c r="F234" i="9"/>
  <c r="F233" i="9"/>
  <c r="F231" i="9"/>
  <c r="F230" i="9"/>
  <c r="F229" i="9"/>
  <c r="F228" i="9"/>
  <c r="F227" i="9"/>
  <c r="F226" i="9"/>
  <c r="F224" i="9"/>
  <c r="F218" i="9" s="1"/>
  <c r="F223" i="9"/>
  <c r="F222" i="9"/>
  <c r="D222" i="9"/>
  <c r="C222" i="9"/>
  <c r="F221" i="9"/>
  <c r="F220" i="9"/>
  <c r="F219" i="9"/>
  <c r="F216" i="9"/>
  <c r="F215" i="9"/>
  <c r="F214" i="9"/>
  <c r="F213" i="9"/>
  <c r="F210" i="9"/>
  <c r="F209" i="9"/>
  <c r="F208" i="9"/>
  <c r="F206" i="9"/>
  <c r="D206" i="9"/>
  <c r="F205" i="9"/>
  <c r="D205" i="9"/>
  <c r="F204" i="9"/>
  <c r="E204" i="9"/>
  <c r="D204" i="9"/>
  <c r="F202" i="9"/>
  <c r="D202" i="9"/>
  <c r="F201" i="9"/>
  <c r="D201" i="9"/>
  <c r="F200" i="9"/>
  <c r="D200" i="9"/>
  <c r="F198" i="9"/>
  <c r="D198" i="9"/>
  <c r="D197" i="9"/>
  <c r="E197" i="9" s="1"/>
  <c r="F197" i="9" s="1"/>
  <c r="E196" i="9"/>
  <c r="F196" i="9" s="1"/>
  <c r="D196" i="9"/>
  <c r="F194" i="9"/>
  <c r="D194" i="9"/>
  <c r="F193" i="9"/>
  <c r="D193" i="9"/>
  <c r="D192" i="9"/>
  <c r="F43" i="10" l="1"/>
  <c r="H91" i="10"/>
  <c r="H43" i="10" s="1"/>
  <c r="I43" i="10"/>
  <c r="D43" i="10"/>
  <c r="G43" i="10"/>
  <c r="C43" i="10"/>
  <c r="E43" i="10"/>
  <c r="D184" i="9"/>
  <c r="E184" i="9"/>
  <c r="F184" i="9"/>
  <c r="C184" i="9"/>
  <c r="D179" i="9"/>
  <c r="E179" i="9"/>
  <c r="F179" i="9"/>
  <c r="C179" i="9"/>
  <c r="D173" i="9"/>
  <c r="E173" i="9"/>
  <c r="F173" i="9"/>
  <c r="C173" i="9"/>
  <c r="D165" i="9"/>
  <c r="E165" i="9"/>
  <c r="F165" i="9"/>
  <c r="C165" i="9"/>
  <c r="D159" i="9"/>
  <c r="E159" i="9"/>
  <c r="F159" i="9"/>
  <c r="C159" i="9"/>
  <c r="D153" i="9"/>
  <c r="E153" i="9"/>
  <c r="F153" i="9"/>
  <c r="C153" i="9"/>
  <c r="D146" i="9"/>
  <c r="E146" i="9"/>
  <c r="F146" i="9"/>
  <c r="C146" i="9"/>
  <c r="D139" i="9"/>
  <c r="E139" i="9"/>
  <c r="F139" i="9"/>
  <c r="C139" i="9"/>
  <c r="D132" i="9"/>
  <c r="E132" i="9"/>
  <c r="F132" i="9"/>
  <c r="C132" i="9"/>
  <c r="D109" i="9"/>
  <c r="E109" i="9"/>
  <c r="F109" i="9"/>
  <c r="C109" i="9"/>
  <c r="D126" i="9" l="1"/>
  <c r="E126" i="9"/>
  <c r="F126" i="9"/>
  <c r="C126" i="9"/>
  <c r="D96" i="9" l="1"/>
  <c r="E96" i="9"/>
  <c r="F96" i="9"/>
  <c r="C96" i="9"/>
  <c r="D90" i="9"/>
  <c r="E90" i="9"/>
  <c r="F90" i="9"/>
  <c r="C90" i="9"/>
  <c r="D79" i="9"/>
  <c r="E79" i="9"/>
  <c r="F79" i="9"/>
  <c r="C79" i="9"/>
  <c r="D70" i="9"/>
  <c r="E70" i="9"/>
  <c r="F70" i="9"/>
  <c r="C70" i="9"/>
  <c r="D61" i="9"/>
  <c r="E61" i="9"/>
  <c r="F61" i="9"/>
  <c r="C61" i="9"/>
  <c r="D54" i="9"/>
  <c r="E54" i="9"/>
  <c r="F54" i="9"/>
  <c r="C54" i="9"/>
  <c r="D52" i="9"/>
  <c r="E52" i="9"/>
  <c r="F52" i="9"/>
  <c r="C52" i="9"/>
  <c r="D49" i="9"/>
  <c r="E49" i="9"/>
  <c r="F49" i="9"/>
  <c r="C49" i="9"/>
  <c r="D40" i="9"/>
  <c r="E40" i="9"/>
  <c r="F40" i="9"/>
  <c r="C40" i="9"/>
  <c r="D37" i="9"/>
  <c r="E37" i="9"/>
  <c r="F37" i="9"/>
  <c r="C37" i="9"/>
  <c r="D29" i="9"/>
  <c r="E29" i="9"/>
  <c r="F29" i="9"/>
  <c r="C29" i="9"/>
  <c r="D20" i="9"/>
  <c r="E20" i="9"/>
  <c r="F20" i="9"/>
  <c r="C20" i="9"/>
  <c r="D12" i="9"/>
  <c r="E12" i="9"/>
  <c r="F12" i="9"/>
  <c r="C12" i="9"/>
  <c r="D21" i="10" l="1"/>
  <c r="D20" i="10"/>
  <c r="D19" i="10"/>
  <c r="D18" i="10"/>
  <c r="D17" i="10"/>
  <c r="D16" i="10"/>
  <c r="D15" i="10"/>
  <c r="D14" i="10"/>
  <c r="D13" i="10"/>
  <c r="F12" i="8"/>
  <c r="F13" i="8"/>
  <c r="F14" i="8"/>
  <c r="F15" i="8"/>
  <c r="F16" i="8"/>
  <c r="F11" i="8"/>
  <c r="D12" i="10" l="1"/>
  <c r="E12" i="10"/>
  <c r="F12" i="10"/>
  <c r="G12" i="10"/>
  <c r="H12" i="10"/>
  <c r="I12" i="10"/>
  <c r="C12" i="10"/>
  <c r="C11" i="10" s="1"/>
  <c r="C10" i="10" s="1"/>
  <c r="E11" i="10" l="1"/>
  <c r="E10" i="10" s="1"/>
  <c r="I11" i="10"/>
  <c r="I10" i="10" s="1"/>
  <c r="G11" i="10"/>
  <c r="G10" i="10" s="1"/>
  <c r="F11" i="10"/>
  <c r="F10" i="10" s="1"/>
  <c r="D11" i="10"/>
  <c r="D10" i="10" s="1"/>
  <c r="H11" i="10"/>
  <c r="H10" i="10" s="1"/>
  <c r="D122" i="9" l="1"/>
  <c r="E122" i="9"/>
  <c r="F122" i="9"/>
  <c r="D117" i="9"/>
  <c r="E117" i="9"/>
  <c r="F117" i="9"/>
  <c r="C122" i="9"/>
  <c r="C117" i="9"/>
  <c r="D113" i="9"/>
  <c r="E113" i="9"/>
  <c r="F113" i="9"/>
  <c r="C113" i="9"/>
  <c r="D106" i="9"/>
  <c r="E106" i="9"/>
  <c r="F106" i="9"/>
  <c r="C106" i="9"/>
  <c r="D102" i="9"/>
  <c r="E102" i="9"/>
  <c r="F102" i="9"/>
  <c r="F11" i="9" s="1"/>
  <c r="C102" i="9"/>
  <c r="C11" i="9" s="1"/>
  <c r="E11" i="9" l="1"/>
  <c r="D11" i="9"/>
  <c r="F43" i="8" l="1"/>
  <c r="F42" i="8"/>
  <c r="F41" i="8" s="1"/>
  <c r="E41" i="8"/>
  <c r="D41" i="8"/>
  <c r="C41" i="8"/>
  <c r="F21" i="8"/>
  <c r="F20" i="8"/>
  <c r="F19" i="8"/>
  <c r="F18" i="8"/>
  <c r="F10" i="8"/>
  <c r="E10" i="8"/>
  <c r="D10" i="8"/>
  <c r="C10" i="8"/>
  <c r="D9" i="8" l="1"/>
  <c r="E9" i="8"/>
  <c r="C9" i="8"/>
  <c r="F9" i="8"/>
  <c r="D75" i="7"/>
  <c r="D74" i="7"/>
  <c r="D72" i="7"/>
  <c r="D71" i="7"/>
  <c r="D70" i="7"/>
  <c r="D67" i="7"/>
  <c r="D66" i="7"/>
  <c r="D60" i="7"/>
  <c r="D58" i="7"/>
  <c r="D55" i="7"/>
  <c r="D54" i="7"/>
  <c r="D47" i="7"/>
  <c r="D45" i="7"/>
  <c r="D43" i="7"/>
  <c r="D41" i="7"/>
  <c r="D35" i="7"/>
  <c r="D34" i="7"/>
  <c r="D29" i="7"/>
  <c r="D25" i="7"/>
  <c r="D24" i="7" s="1"/>
  <c r="D23" i="7" s="1"/>
  <c r="D21" i="7"/>
  <c r="D20" i="7"/>
  <c r="D18" i="7"/>
  <c r="D16" i="7"/>
  <c r="D14" i="7"/>
  <c r="D13" i="7"/>
  <c r="D12" i="7" s="1"/>
  <c r="D11" i="7" s="1"/>
  <c r="C75" i="7"/>
  <c r="C74" i="7"/>
  <c r="C72" i="7"/>
  <c r="C71" i="7"/>
  <c r="C70" i="7"/>
  <c r="C67" i="7"/>
  <c r="C66" i="7" s="1"/>
  <c r="C60" i="7"/>
  <c r="C58" i="7"/>
  <c r="C55" i="7"/>
  <c r="C47" i="7"/>
  <c r="C45" i="7"/>
  <c r="C43" i="7"/>
  <c r="C41" i="7"/>
  <c r="C35" i="7"/>
  <c r="C34" i="7"/>
  <c r="C29" i="7"/>
  <c r="C25" i="7"/>
  <c r="C24" i="7" s="1"/>
  <c r="C21" i="7"/>
  <c r="C20" i="7" s="1"/>
  <c r="C18" i="7"/>
  <c r="C16" i="7"/>
  <c r="C14" i="7"/>
  <c r="C13" i="7" s="1"/>
  <c r="D10" i="7" l="1"/>
  <c r="D9" i="7" s="1"/>
  <c r="C12" i="7"/>
  <c r="C11" i="7" s="1"/>
  <c r="C54" i="7"/>
  <c r="C23" i="7" s="1"/>
  <c r="C10" i="7" l="1"/>
  <c r="C9" i="7" s="1"/>
</calcChain>
</file>

<file path=xl/sharedStrings.xml><?xml version="1.0" encoding="utf-8"?>
<sst xmlns="http://schemas.openxmlformats.org/spreadsheetml/2006/main" count="1044" uniqueCount="425">
  <si>
    <t>Ghi chú</t>
  </si>
  <si>
    <t>I</t>
  </si>
  <si>
    <t>II</t>
  </si>
  <si>
    <t>III</t>
  </si>
  <si>
    <t>A</t>
  </si>
  <si>
    <t>B</t>
  </si>
  <si>
    <t>C</t>
  </si>
  <si>
    <t>Stt</t>
  </si>
  <si>
    <t>II.1</t>
  </si>
  <si>
    <t>II.2</t>
  </si>
  <si>
    <t>II.3</t>
  </si>
  <si>
    <t>Vốn thực hiện đầu tư</t>
  </si>
  <si>
    <t>Đường giao thông nội thị thị trấn Phú Hòa; trục Đông - Tây nối dài</t>
  </si>
  <si>
    <t>Biểu mẫu : 01/CKTC-ĐTXD</t>
  </si>
  <si>
    <t>ĐVT: Triệu đồng</t>
  </si>
  <si>
    <t>Dự án</t>
  </si>
  <si>
    <t>Kế hoạch nhà nước giao</t>
  </si>
  <si>
    <t>Phân bổ vốn đầu tư</t>
  </si>
  <si>
    <t>Chủ đầu tư</t>
  </si>
  <si>
    <t xml:space="preserve">CÔNG KHAI VỀ KẾ HOẠCH VỐN ĐẦU TƯ NHÀ NƯỚC GIAO </t>
  </si>
  <si>
    <t>Các dự án chuyển tiếp</t>
  </si>
  <si>
    <t>Giao thông</t>
  </si>
  <si>
    <t>Các dự án khởi công mới</t>
  </si>
  <si>
    <t>1</t>
  </si>
  <si>
    <t>A.1</t>
  </si>
  <si>
    <t>A.2</t>
  </si>
  <si>
    <t>Đường giao thông nội thị thị trấn Phú Hòa; tuyến đường D5</t>
  </si>
  <si>
    <t>Giáo dục</t>
  </si>
  <si>
    <t>Các lĩnh vực khác</t>
  </si>
  <si>
    <t>Hạ tầng kỹ thuật các khu dân cư mới</t>
  </si>
  <si>
    <t>Môi trường</t>
  </si>
  <si>
    <t>Vốn NS Tỉnh hỗ trợ</t>
  </si>
  <si>
    <t xml:space="preserve">TỔNG SỐ </t>
  </si>
  <si>
    <t>Đường giao thông nội thị thị trấn Phú Hòa; tuyến đường D3</t>
  </si>
  <si>
    <t>Đường giao thông nội thị thị trấn Phú Hòa; tuyến đường N4 (đoạn từ đường 21,25m đến giáp đường Đông- Tây)</t>
  </si>
  <si>
    <t>Đường giao thông nội thị thị trấn Phú Hòa; tuyến từ G49-G64</t>
  </si>
  <si>
    <t xml:space="preserve">Xây dựng trường THCS Hòa Định Đông </t>
  </si>
  <si>
    <t>Hạ tầng kỹ thuật khu dân cư NV1, NV2, NV3, NV4 thị trấn Phú Hòa</t>
  </si>
  <si>
    <t>Khép kín thu dân cư thôn Cẩm Thạch (giai đoạn 2)</t>
  </si>
  <si>
    <t>Khép kín khu dân cư phía Nam An Thịnh thuộc khu đất O27 (đồ án quy hoạch Bắc Sông Ba)</t>
  </si>
  <si>
    <t>Khép kín khu dân cư phía Nam THACO  Trường Hải thuộc khu đất O28 (đồ án quy hoạch Bắc Sông Ba)</t>
  </si>
  <si>
    <t>Sửa chữa, nâng cấp đường ĐH24 (đoạn từ ĐH22 - Quốc lộ 25)</t>
  </si>
  <si>
    <t>Xây dựng Hồ sinh thái thị trấn</t>
  </si>
  <si>
    <t>Quy hoạch</t>
  </si>
  <si>
    <t>BQL dự án ĐTXD</t>
  </si>
  <si>
    <t>Phòng Kinh tế và Hạ tầng</t>
  </si>
  <si>
    <t>UBND xã Hòa Trị</t>
  </si>
  <si>
    <t>UBND xã Hòa Thắng</t>
  </si>
  <si>
    <t>UBND xã Hòa An</t>
  </si>
  <si>
    <t>UBND xã Hòa Quang Nam</t>
  </si>
  <si>
    <t>UBND xã Hòa Quang Bắc</t>
  </si>
  <si>
    <t>UBND xã Hòa Định Đông</t>
  </si>
  <si>
    <t>UBND xã Hòa Định Tây</t>
  </si>
  <si>
    <t>Khu giết mổ gia súc tập trung</t>
  </si>
  <si>
    <t>Mở rộng khép kín khu dân cư phía Tây chợ Phong Niên</t>
  </si>
  <si>
    <t xml:space="preserve"> -</t>
  </si>
  <si>
    <t>Chương trình MTQG xây dựng nông thôn mới</t>
  </si>
  <si>
    <t>D</t>
  </si>
  <si>
    <t>Vốn cân đối ngân sách huyện</t>
  </si>
  <si>
    <t>Vốn cân đối ngân sách huyện được cấp trên giao</t>
  </si>
  <si>
    <t>Đầu tư phát triển khác</t>
  </si>
  <si>
    <t>Vốn uỷ thác qua Ngân hàng Chính sách xã hội để cho vay đối với người nghèo và các đối tượng chính sách khác</t>
  </si>
  <si>
    <t>Thu tiền sử dụng đất</t>
  </si>
  <si>
    <t>I.1</t>
  </si>
  <si>
    <t>I.2</t>
  </si>
  <si>
    <t>I.3</t>
  </si>
  <si>
    <t>I.4</t>
  </si>
  <si>
    <t>I.5</t>
  </si>
  <si>
    <t>Nâng cấp trường THCS Hòa An</t>
  </si>
  <si>
    <t>Nâng cấp trường THCS Lương Văn Chánh</t>
  </si>
  <si>
    <t>Nâng cấp trường Tiểu học Hòa Trị 2</t>
  </si>
  <si>
    <t>Nông nghiệp</t>
  </si>
  <si>
    <t>Hành chính</t>
  </si>
  <si>
    <t>Trụ sở tiếp công dân và các cơ quan huyện</t>
  </si>
  <si>
    <t>Trích hỗ trợ xã từ quỹ đất</t>
  </si>
  <si>
    <t>Vốn ngân sách Trung ương hỗ trợ</t>
  </si>
  <si>
    <t>Vốn huy động các nhà tài trợ, ủng hộ (phân bổ cho công trình theo mục đích tài trợ, ủng hộ)</t>
  </si>
  <si>
    <t>CN Ngân hàng CSXH huyện</t>
  </si>
  <si>
    <t>Xã Hòa An</t>
  </si>
  <si>
    <t>Xã Hòa Trị</t>
  </si>
  <si>
    <t>Xã Hòa Thắng</t>
  </si>
  <si>
    <t>Xã Hòa Quang Bắc</t>
  </si>
  <si>
    <t>Xã Hòa Quang Nam</t>
  </si>
  <si>
    <t>Xã Hòa Định Đông</t>
  </si>
  <si>
    <t>Xã Hòa Định Tây</t>
  </si>
  <si>
    <t>Xã Hòa Hội</t>
  </si>
  <si>
    <t>VÀ PHÂN BỔ VỐN ĐẦU TƯ NĂM 2025</t>
  </si>
  <si>
    <t>Xây dựng nhà làm việc các Ban đảng Huyện ủy</t>
  </si>
  <si>
    <t>I.6</t>
  </si>
  <si>
    <t>I.7</t>
  </si>
  <si>
    <t>Điều chỉnh Quy hoạch chung thị trấn Phú Hòa, huyện Phú Hòa, tỉnh Phú Yên đến năm 2035</t>
  </si>
  <si>
    <t>Quy hoạch chi tiết  xây dựng tỷ lệ 1/500 trung tâm  xã Hòa Quang Bắc</t>
  </si>
  <si>
    <t>Quy hoạch chi tiết  xây dựng tỷ lệ 1/500 trung tâm  xã Hòa Hội</t>
  </si>
  <si>
    <t>Quy hoạch chi tiết  xây dựng tỷ lệ 1/500 trung tâm  xã Hòa Định Tây</t>
  </si>
  <si>
    <t>Quy hoạch chi tiết  xây dựng tỷ lệ 1/500 trung tâm  xã Hòa Trị</t>
  </si>
  <si>
    <t>Quy hoạch chi tiết  xây dựng tỷ lệ 1/500 trung tâm  xã Hòa An</t>
  </si>
  <si>
    <t xml:space="preserve">Mở rộng Trường THCS Lương Văn Chánh </t>
  </si>
  <si>
    <t>Nâng cấp trường mầm non Hòa Định Tây</t>
  </si>
  <si>
    <t>Văn hóa, xã hội</t>
  </si>
  <si>
    <t>Tôn tạo di tích Mộ liệt sĩ tập thể Mỹ Thành, thôn Mỹ Thành, xã Hòa Thắng</t>
  </si>
  <si>
    <t>Quy hoạch chi tiết  xây dựng tỷ lệ 1/500 trung tâm  xã Hòa Thắng</t>
  </si>
  <si>
    <t>Quy hoạch chi tiết  xây dựng tỷ lệ 1/500 trung tâm  xã Hòa Quang Nam</t>
  </si>
  <si>
    <t>Quy hoạch chi tiết  xây dựng tỷ lệ 1/500 trung tâm  xã Hòa Định Đông</t>
  </si>
  <si>
    <t>Quy hoạch phân khu tỷ lệ 1/2000 khu đất phía đông đường ĐH28 đến Phong Niên</t>
  </si>
  <si>
    <t>Quy hoạch phân khu tỷ lệ 1/2000 khu đất hỗn hợp dọc Sông Ba</t>
  </si>
  <si>
    <t>II.4</t>
  </si>
  <si>
    <t>Hạ tầng kỹ thuật khu dân cư NLK7, NCT 23 thị trấn Phú Hoà</t>
  </si>
  <si>
    <t>UBND xã Hòa Hôị</t>
  </si>
  <si>
    <t>Biểu mẫu : 04/CKTC-ĐTXD</t>
  </si>
  <si>
    <t>CÔNG KHAI TÌNH HÌNH PHÊ DUYỆT QUYẾT TOÁN</t>
  </si>
  <si>
    <t>DỰ ÁN HOÀN THÀNH NĂM 2024</t>
  </si>
  <si>
    <t>Đơn vị: Triệu đồng</t>
  </si>
  <si>
    <t>Nội dung</t>
  </si>
  <si>
    <t>TMĐT được duyệt</t>
  </si>
  <si>
    <t>Giá trị đề nghị QT của chủ đầu tư</t>
  </si>
  <si>
    <t>Giá trị quyết toán được duyệt</t>
  </si>
  <si>
    <t>Chênh lệch</t>
  </si>
  <si>
    <t>TỔNG CỘNG</t>
  </si>
  <si>
    <t>Vốn đầu tư công</t>
  </si>
  <si>
    <t>Di dời lưới điện 110kV thuộc Tiểu dự án bồi thường, hỗ trợ, tái định cư, đoạn thuộc địa phận huyện Phú Hoà, thuộc dự án thành phần đoạn Chí Thạnh - Vân Phong thuộc dự án xây dựng công trình đường bộ cao tốc Bắc - Nam phía Đông giai đoạn 2021-2025</t>
  </si>
  <si>
    <t>Di dời lưới điện thuộc Tiểu dự án bồi thường, hỗ trợ, tái định cư, đoạn thuộc địa phận huyện Phú Hoà, thuộc dự án thành phần đoạn Chí Thạnh - Vân Phong thuộc dự án xây dựng công trình đường bộ cao tốc Bắc - Nam phía Đông giai đoạn 2021-2025</t>
  </si>
  <si>
    <t>Nâng cấp hệ thống thoát nước nội thị thị trấn Phú Hòa</t>
  </si>
  <si>
    <t>Khép kín khu dân cư Chùa Tuyết Lãnh Sơn</t>
  </si>
  <si>
    <t>Khép kín khu dân cư phía Tây nhà ông Tô Thắng - Phụng Tường 1</t>
  </si>
  <si>
    <t>Khép kín khu dân cư thôn Cẩm Thạch (cửa hàng HTX đến nhà ông Gộc)</t>
  </si>
  <si>
    <t>Khu Trung tâm thương mại TM1 (chợ Bầu Đục mới)</t>
  </si>
  <si>
    <t>Lưới điện chiếu sáng công cộng dọc Quốc lộ 25 và cây xanh dải phân cách Quốc lộ 25 đoạn qua xã Hòa An</t>
  </si>
  <si>
    <t>Vốn sự nghiệp</t>
  </si>
  <si>
    <t>Hệ thống điện sinh hoạt, chiếu sáng công cộng khu dân cư phía Đông - Nam trường THPT Trần Quốc Tuấn</t>
  </si>
  <si>
    <t>Sửa chữa cầu gành đá Mỹ Hòa</t>
  </si>
  <si>
    <t>Sửa chữa đường ĐH28</t>
  </si>
  <si>
    <t>Sửa chữa đường giao thông, điện chiếu sáng đường liên xã Hoà Trị - Hoà Quang Nam - Hoà Thắng (từ chợ Mỹ Hoà, xã Hoà Thắng đến xóm Trương thôn Đại Phú, xã Hoà Quang Nam)</t>
  </si>
  <si>
    <t>Sửa chữa mái taluy đường ĐH22</t>
  </si>
  <si>
    <t>Sửa chữa nút giao QL25 - đường vào Cụm Công nghiệp Hoà An</t>
  </si>
  <si>
    <t>Sửa chữa, nâng cấp, thay thế hệ thống đèn chiếu sáng sodium bằng đèn Led dọc tuyến Quốc lộ 25 (từ Quốc lộ 1A - cầu Phong Niên)</t>
  </si>
  <si>
    <t>Trồng hoa dọc tuyến Quốc lộ 25 (đoạn từ ngã ba Quốc lộ 25-ĐH27 đến cầu bà Lê)</t>
  </si>
  <si>
    <t>Vốn Trung ương</t>
  </si>
  <si>
    <t>Biểu mẫu : 02/CKTC-ĐTXD</t>
  </si>
  <si>
    <t>STT</t>
  </si>
  <si>
    <t>Tên gói thầu/gói thầu</t>
  </si>
  <si>
    <t>Giá gói thầu được duyệt</t>
  </si>
  <si>
    <t>Giá dự thầu</t>
  </si>
  <si>
    <t xml:space="preserve">Giá trúng thầu </t>
  </si>
  <si>
    <t>Giá ký hợp đồng</t>
  </si>
  <si>
    <t>2</t>
  </si>
  <si>
    <t>3</t>
  </si>
  <si>
    <t>4</t>
  </si>
  <si>
    <t>5</t>
  </si>
  <si>
    <t>6</t>
  </si>
  <si>
    <t>7</t>
  </si>
  <si>
    <t>Đường giao thông nội thị thị trấn Phú Hòa, tuyến đường D3</t>
  </si>
  <si>
    <t>CÔNG KHAI VỀ KẾT QUẢ LỰA CHỌN NHÀ THẦU NĂM 2024</t>
  </si>
  <si>
    <t>Nâng cấp trường THCS Hoà Trị 2</t>
  </si>
  <si>
    <t xml:space="preserve">Hạ tầng kỹ thuật khu dân cư NV1, NV2, NV3,NV4 thị trấn Phú Hoà </t>
  </si>
  <si>
    <t>Khép kín khu dân cư phía Nam THACO Trường Hải thuộc khu đất O28 (đồ án quy hoạch Bắc Sông Ba)</t>
  </si>
  <si>
    <t>QH chi tiết xây dựng 1/500 trung tâm xã Hòa Hội</t>
  </si>
  <si>
    <t>Nhiệm vụ điều chỉnh Quy hoạch chung thị trấn Phú hòa, huyện Phú Hòa, tỉnh Phú Yên đến năm 2035</t>
  </si>
  <si>
    <t>QH chi tiết xây dựng 1/500 trung tâm xã Hòa An</t>
  </si>
  <si>
    <t>QH chi tiết xây dựng 1/500 trung tâm xã Hòa Định Tây</t>
  </si>
  <si>
    <t>QH chi tiết xây dựng 1/500 trung tâm xã Hòa Trị</t>
  </si>
  <si>
    <t>Biểu mẫu : 03/CKTC-ĐTXD</t>
  </si>
  <si>
    <t>Tổng mức vốn ĐT được duyệt</t>
  </si>
  <si>
    <t>Tổng dự toán được duyệt</t>
  </si>
  <si>
    <t>Giá trị khối lượng hoàn thành đã nghiệm thu</t>
  </si>
  <si>
    <t>Vốn đã thanh toán</t>
  </si>
  <si>
    <t>Lũy kế từ khởi công</t>
  </si>
  <si>
    <t>Lũy kế từ đầu năm</t>
  </si>
  <si>
    <t>TỔNG SỐ VỐN</t>
  </si>
  <si>
    <t>A.1.1</t>
  </si>
  <si>
    <t>Vốn chuẩn bị đầu tư</t>
  </si>
  <si>
    <t>A.1.2</t>
  </si>
  <si>
    <t>a)</t>
  </si>
  <si>
    <t>b)</t>
  </si>
  <si>
    <t>Đường giao thông nội thị thị trấn Phú Hòa, tuyến đường N4 (đoạn từ đường 21,25m đến giáp đường Đông - Tây)</t>
  </si>
  <si>
    <t>Đường giao thông nội thị thị trấn Phú Hòa, tuyến đường G49-G64</t>
  </si>
  <si>
    <t>c)</t>
  </si>
  <si>
    <t>d)</t>
  </si>
  <si>
    <t>Cầu qua kênh chính Bắc và đường dẫn vào trục Đông - Tây thị trấn</t>
  </si>
  <si>
    <t>Đường giao thông nội thị thị trấn Phú Hòa, tuyến từ đường Bắc Nam đến đường R4</t>
  </si>
  <si>
    <t>Đường giao thông Hòa Quang Bắc - Hòa Quang Nam (đoạn Hòa Định Đông - Thị trấn Phú Hòa)</t>
  </si>
  <si>
    <t>Xây dựng trường THCS Hòa Định Đông</t>
  </si>
  <si>
    <t>Thương mại</t>
  </si>
  <si>
    <t>Khép kín khu dân cư xã thôn Cẩm Thạch (giai đoạn 2)</t>
  </si>
  <si>
    <t>Khép kín khu dân cư xã Hòa Định Đông (đối diện trường Trần Quốc Tuấn)</t>
  </si>
  <si>
    <t>Khép kín khu dân cư phía tây nhà ông Tô Thắng - Phụng Tường 1</t>
  </si>
  <si>
    <t>Hạ tầng kỹ thuật khu dân cư NLK4 thị trấn Phú Hòa</t>
  </si>
  <si>
    <t>Hạ tầng kỹ thuật khu dân cư NV1, NV2,NV3,NV4 thị trấn Phú Hòa</t>
  </si>
  <si>
    <t>Khép kín khu dân cư chùa Tuyết Lãnh Sơn</t>
  </si>
  <si>
    <t>Khép kín khu dân cư xã thôn Cẩm Thạch (cửa hàng HTX đến nhà Ông Gộc)</t>
  </si>
  <si>
    <t>Hạng mục khu tái định cư xã Hòa An phục vụ cho dự án cải tạo nâng cấp các đoạn xung yếu trên QL25 thuộc địa bàn huyện Phú Hòa (giai đoạn 2)</t>
  </si>
  <si>
    <t>Khép kín khu dân cư phía Nam An Thịnh thuộc khu đất O27(đồ án quy hoạch Bắc Sông Ba)</t>
  </si>
  <si>
    <t>IV</t>
  </si>
  <si>
    <t>V</t>
  </si>
  <si>
    <t>CÔNG KHAI VỀ SỐ LIỆU QUYẾT TOÁN VỐN ĐẦU TƯ THEO NIÊN ĐỘ NĂM 2024</t>
  </si>
  <si>
    <t>Mở rộng Trường THCS Lương Văn Chánh</t>
  </si>
  <si>
    <t>Nâng cấp Trường mầm non Hòa Định Tây</t>
  </si>
  <si>
    <t>Trung tâm văn hóa - thể thao xã Hòa Quang Bắc</t>
  </si>
  <si>
    <t>Trung tâm văn hóa - thể thao xã Hòa An</t>
  </si>
  <si>
    <t>Trung tâm văn hóa - thể thao xã Hòa Thắng</t>
  </si>
  <si>
    <t>Trung tâm văn hóa - thể thao xã Hòa Hội</t>
  </si>
  <si>
    <t>Trung tâm văn hóa - thể thao xã Hòa Định Tây</t>
  </si>
  <si>
    <t>Hạ tầng kỹ thuật khu dân cư NLK7, NCT 23 thị trấn Phú Hòa</t>
  </si>
  <si>
    <t>Kế hoạch vốn đầu tư năm 2024</t>
  </si>
  <si>
    <t>Sửa chữa, nâng cấp đường ĐH24 (đoạn từ ĐH22 - QL25)</t>
  </si>
  <si>
    <t>KHV năm 2024 bao gồm vốn chuyển nguồn 2023 sang: 356,735363 trđ</t>
  </si>
  <si>
    <t>Mở rộng khép kín khu dân cư phía tây chợ Phong Niên;</t>
  </si>
  <si>
    <t xml:space="preserve"> Nâng cấp trường THCS Lương Văn Chánh</t>
  </si>
  <si>
    <t>Nâng cấp trường THCS Hoà An</t>
  </si>
  <si>
    <t>VỐN ĐẦU TƯ CÔNG</t>
  </si>
  <si>
    <t xml:space="preserve">Gói thầu : Tư vấn khảo sát, lập hồ sơ báo cáo KTKT </t>
  </si>
  <si>
    <t>Gói thầu: Tư vấn thẩm tra hồ sơ thiết kế BVTC - Dự toán</t>
  </si>
  <si>
    <t>Gói thầu số 01TV: Tư vấn lập HSMT, đánh giá HSDT xây lắp</t>
  </si>
  <si>
    <t>Gói thầu số 02TV: Tư vấn lập HSYC, đánh giá HSĐX TVGS</t>
  </si>
  <si>
    <t>Gói thầu số 03TV:Tư vấn giám sát thi công</t>
  </si>
  <si>
    <t>Gói thầu số 04BH: Bảo hiểm xây dựng</t>
  </si>
  <si>
    <t>Gói thầu số 05XL: Xây lắp toàn bộ công trình</t>
  </si>
  <si>
    <t>Gói thầu:Tư vấn Thẩm định giá vật tư, thiết bị</t>
  </si>
  <si>
    <t>Gói thầu số 01TV: Tư vấn lập HSMT, đánh giá HSDTthi công xây dựng + TB</t>
  </si>
  <si>
    <t>Gói thầu số 03TV:Tư vấn giám sát thi công + TB</t>
  </si>
  <si>
    <t>Gói thầu số 04PTV: Bảo hiểm xây dựng</t>
  </si>
  <si>
    <t>Gói thầu số 05XL+TB: Xây lắp + Thiết bị</t>
  </si>
  <si>
    <t>Gói thầu : Tư vấn lập hồ sơ dự toán điều chỉnh</t>
  </si>
  <si>
    <t>Gói thầu: Thẩm định giá vật liệu, thiết bị</t>
  </si>
  <si>
    <t>Gói thầu số 02TV: Tư vấn lập HSYC, đánh giá HSĐX TVGS thi công xây dựng</t>
  </si>
  <si>
    <t>Gói thầu số 05XL+TB:  Xây lắp + TB</t>
  </si>
  <si>
    <t>Gói thầu số 10 TV :  cắm mốc phân lô</t>
  </si>
  <si>
    <t>Gói thầu số 11 TV : Trích đo chỉnh lý thửa đất</t>
  </si>
  <si>
    <t xml:space="preserve"> Gói thầu:Tư vấn Thẩm định giá vật tư, thiết bị</t>
  </si>
  <si>
    <t xml:space="preserve">Gói thầu số 03TV:Tư vấn giám sát </t>
  </si>
  <si>
    <t>Gói thầu số 08TV : Cắm mốc quy hoạch phân lô</t>
  </si>
  <si>
    <t xml:space="preserve">Gói thầu: Tư vấn trích đo chỉnh lý thửa đất phục vụ công tác giao đất, cấp giấy chứng nhận quyền sử dụng đất </t>
  </si>
  <si>
    <t>Khép kín khu dân cư xã Hoà Định Đông (đối diện trường Trần Quốc Tuấn)</t>
  </si>
  <si>
    <t>Gói thầu  : Tư vấn trích đo chỉnh lý thửa đất, lập bản đồ địa chính (phục vụ công tác giao đất, cấp GCN QSDĐ)</t>
  </si>
  <si>
    <t>Gói thầu : Tư vấn lập dự toán điều chỉnh</t>
  </si>
  <si>
    <t>Gói thầu số 01TV: Tư vấn lập HSMT, đánh giá HSDT thi công xây lắp và thiết bị</t>
  </si>
  <si>
    <t xml:space="preserve">Gói thầu số 04TV:Tư vấn giám sát thi công và lắp đặt thiết bị </t>
  </si>
  <si>
    <t xml:space="preserve">Gói thầu số 05BH: Bảo hiểm xây dựng </t>
  </si>
  <si>
    <t xml:space="preserve">Gói thầu số 06RPBM: Khảo sát, lập phương án KTTC, lập dự toán và thi công rả phá bom mìn, vật nổ </t>
  </si>
  <si>
    <t>Gói thầu số 10XL+TB:  Xây lắp +Thiết bị</t>
  </si>
  <si>
    <t>Gói thầu số 01TV: Tư vấn lập HSYC, đánh giá HSĐX  tư vấn  lập HSTK BVTC-DT</t>
  </si>
  <si>
    <t>Gói thầu 02TV: Tư vấn lập hồ sơ thiết kế BVTC - Dự toán</t>
  </si>
  <si>
    <t>Gói thầu 03TV: Tư vấn thẩm tra hồ sơ thiết kế BVTC - Dự toán</t>
  </si>
  <si>
    <t>Gói thầu số 04TV: Tư vấn lập HSYC, đánh giá HSĐX thi công xây lắp+TB</t>
  </si>
  <si>
    <t xml:space="preserve">Gói thầu số 05TV: Tư vấn lập HSYC, đánh giá HSĐX giám sát thi công </t>
  </si>
  <si>
    <t xml:space="preserve">Gói thầu số 06TV:Tư vấn giám sát thi công xây lắp toàn bộ công trình </t>
  </si>
  <si>
    <t xml:space="preserve">Gói thầu số 07PTV: Bảo hiểm xây dựng </t>
  </si>
  <si>
    <t>Gói thầu số 10XL:  Xây lắp toàn bộ công trình</t>
  </si>
  <si>
    <t>Gói thầu 03TV: Tư vấn thẩm tra hồ sơ TK BVTC - DT</t>
  </si>
  <si>
    <t>Gói thầu số 04TV: Tư vấn lập HSMT, đánh giá HSDT thi công xây dựng  và Thiết bị</t>
  </si>
  <si>
    <t>Gói thầu số 04TV: Tư vấn lập HSMT, đánh giá HSDT  xây lắp+TB</t>
  </si>
  <si>
    <t xml:space="preserve">Gói thầu số 05TV: Tư vấn lập HSMT, đánh giá HSDT giám sát </t>
  </si>
  <si>
    <t>Gói thầu số 06TV: Tư vấn  giám sát thi công xây dựng và thiết bị</t>
  </si>
  <si>
    <t xml:space="preserve">Gói thầu số 08RPBM: Khảo sát, lập phương án KTTC, lập dự toán và thi công rả phá bom mìn, vật nổ </t>
  </si>
  <si>
    <t xml:space="preserve">Gói thầu số 09GSRPBM: Giám  rả phá bom mìn, vật nổ </t>
  </si>
  <si>
    <t>Gói thầu số 10XL+TB:  Xây lắp+Thiết bị</t>
  </si>
  <si>
    <t>Gói thầu số 01TV: Tư vấn lập HSMT, đánh giá HSDT  xây lắp</t>
  </si>
  <si>
    <t xml:space="preserve">Gói thầu số 02TV: Tư vấn lập HSYC, đánh giá HSĐX giám sát </t>
  </si>
  <si>
    <t>Gói thầu số 03TV:Tư vấn giám sát toàn bộ công trình</t>
  </si>
  <si>
    <t xml:space="preserve">Gói thầu số 04XL:  Xây lắp </t>
  </si>
  <si>
    <t xml:space="preserve">Gói thầu số 05BH: Bảo hiểm </t>
  </si>
  <si>
    <t>Khu tái định cư xã Hoà Quang Bắc phục vụ dự án Tuyến đường tránh lũ, cứu hộ, cứu nạn, nối các huyện: Tây Hoà, Phú Hoà, thành Phố Tuy Hoà và huyện Tuy An (giai đoạn 2)</t>
  </si>
  <si>
    <t>Trận địa hỏa lực cối 60, cối 82, ĐKZ82, SMPK 12,7mm huyện</t>
  </si>
  <si>
    <t xml:space="preserve">Gói thầu : Tư vấn thẩm tra  hồ sơ báo cáo KTKT </t>
  </si>
  <si>
    <t>Gói thầu số 02TV:Tư vấn giám sát</t>
  </si>
  <si>
    <t>Gói thầu số 03BH: Bảo hiểm xây dựng</t>
  </si>
  <si>
    <t>Tư vấn thẩm tra BVTC - DT</t>
  </si>
  <si>
    <t>Tư vấn lập hồ sơ BCKTKT</t>
  </si>
  <si>
    <t>Gói thầu số 01TV: Tư vấn giám sát thi công xây dựng</t>
  </si>
  <si>
    <t>Gói thầu số 03XL: Xây lắp toàn bộ công trình</t>
  </si>
  <si>
    <t>Gói thầu 04XL: Xây lắp toàn bộ công trình</t>
  </si>
  <si>
    <t>Tư vấn lập nhiệm vụ quy hoạch</t>
  </si>
  <si>
    <t>Gói thầu số 02TV: Tư vấn khảo sát đo đạc, lập đồ án quy hoạch</t>
  </si>
  <si>
    <t>Gói thầu số 03TV: Tư vấn giám sát công tác khảo sát đo đạc</t>
  </si>
  <si>
    <t>QH chi tiết xây dựng 1/500 trung tâm xã Hòa Quang Bắc</t>
  </si>
  <si>
    <t>Tư vấn khảo sát và lập quy hoạch</t>
  </si>
  <si>
    <t xml:space="preserve">Gói thầu số 02TV: Tư vấn lập nhiệm vụ khảo sát </t>
  </si>
  <si>
    <t>Gói thầu số 03TV: Tư vấn khảo sát và lập quy hoạch</t>
  </si>
  <si>
    <t>Gói thầu số 05TV: Tư vấn lập HSMT và đánh giá HSDT tư vấn lập quy hoạch</t>
  </si>
  <si>
    <t>Gói thầu số 06TV: Tư vấn lập HSYC và đánh giá HSĐX tư vấn lập quy hoạch và khảo sát đo đạc</t>
  </si>
  <si>
    <t>Gói thầu số 02TV: Tư vấn khảo sát đo đạc và lập đồ án quy hoạch</t>
  </si>
  <si>
    <t>Gói thầu số 03TV: Tư vấn giám sát khảo sát đo đạc</t>
  </si>
  <si>
    <t xml:space="preserve">VỐN SỰ NGHIỆP </t>
  </si>
  <si>
    <t>Sửa chữa mái taluy đường ĐH28</t>
  </si>
  <si>
    <t>Sửa chữa đường giao thông, điện chiếu sáng đường liên xã Hoà Trị - Hoà Quang Nam - Hoà Thắng (từ chợ Mỹ Hoà xã Hoà Thắng đến xóm Trương thôn Đại Phú, xã Hoà Quang Nam)</t>
  </si>
  <si>
    <t>Sữa chữa nút giao QL25 - đường vào Cụm Công nghiệp Hoà An</t>
  </si>
  <si>
    <t>Sửa chữa đường ĐH27,ĐH29</t>
  </si>
  <si>
    <t>Sửa chữa đường ĐH25B</t>
  </si>
  <si>
    <t>Sửa chữa điện chiếu sáng đường ĐH22</t>
  </si>
  <si>
    <t>Sửa chữa trụ sở, hội trường, nhà ăn UBND huyện Phú Hoà</t>
  </si>
  <si>
    <t>Gói thầu : Tư vấn thẩm tra hồ sơ báo cáo  KTKT</t>
  </si>
  <si>
    <t>Gói thầu số 01TV: Tư vấn lập HSMT, đánh giá HSDT</t>
  </si>
  <si>
    <t>Gói thầu số 02TV: Tư vấn giám sát</t>
  </si>
  <si>
    <t xml:space="preserve">Gói thầu số 03BH: Bảo hiểm </t>
  </si>
  <si>
    <t>Gói thầu số 04XL: Xây lắp</t>
  </si>
  <si>
    <t xml:space="preserve"> Gói thầu số 01TV: Tư vấn lập HSMT, đánh giá HSDT</t>
  </si>
  <si>
    <t xml:space="preserve">Gói thầu số 03PTV: Bảo hiểm </t>
  </si>
  <si>
    <t xml:space="preserve"> Gói thầu số 04XL: Xây lắp</t>
  </si>
  <si>
    <t>Gói thầu số 02TV:Tư vấn giám sát thi công xây dựng</t>
  </si>
  <si>
    <t xml:space="preserve">Gói thầu : Tư vấn lập hồ sơ báo cáo KTKT </t>
  </si>
  <si>
    <t>Gói thầu số 01TV: Tư vấn lập HSYC, đánh giá HSĐX</t>
  </si>
  <si>
    <t xml:space="preserve"> Gói thầu số 03BH: Bảo hiểm </t>
  </si>
  <si>
    <t>Gói thầu số 01TV: Tư vấn lập HSMT, đánh giá HSDT thi công xây dựng</t>
  </si>
  <si>
    <t xml:space="preserve">Gói thầu số 02TV: Tư vấn lập HSMT, đánh giá HSDTtư vấn giám sát thi công xây dựng </t>
  </si>
  <si>
    <t>Gói thầu: Tư vấn thẩm tra BC KTKT</t>
  </si>
  <si>
    <t xml:space="preserve">Gói thầu số 01TV: Tư vấn lập HSMT, đánh giá HSDT thi công xây dựng </t>
  </si>
  <si>
    <t xml:space="preserve">Gói thầu số 02TV:Tư vấn giám sát </t>
  </si>
  <si>
    <t>Gói thầu số 04XL:  Xây lắp toàn bộ công trình</t>
  </si>
  <si>
    <t xml:space="preserve">Gói thầu: Tư vấn thiết kế, lập hồ sơ Báo cáo kinh tế kỹ thuật </t>
  </si>
  <si>
    <t>Gói thầu : Tư vấn thẩm tra hồ sơ thiết kế BVTC - Dự toán</t>
  </si>
  <si>
    <t>Sửa chữa khe co dãn các cầu, sửa nền mặt đường ĐH 25</t>
  </si>
  <si>
    <t>Sửa chữa hư hỏng nền mặt đường ĐH 28, đoạn qua xã Hòa Quang Nam, xã Hòa Định Đông</t>
  </si>
  <si>
    <t>Sửa chữa, bổ sung hệ thống đèn cảnh báo, cọc tiêu, biển báo giao thông trên địa bàn huyện</t>
  </si>
  <si>
    <t>Sửa chữa, sơn giải phân cách đường Đông - Tây, Nam -Bắc; sơn vạch kẻ đường, gờ giảm tốc vv các tuyến đường nội thị</t>
  </si>
  <si>
    <t>Sửa chữa điện chiếu sáng khu dân cư Ân Niên, xã Hòa An</t>
  </si>
  <si>
    <t>Sửa chữa nâng cấp hệ thống điện chiếu sáng đường ĐH 28 từ ga Cây thông - hết KDC thôn Đại Bình, HQN</t>
  </si>
  <si>
    <t>Sửa chữa nâng cấp điện sinh hoạt, chiếu sáng KDC Hạnh Lâm, Hòa Quang Bắc</t>
  </si>
  <si>
    <t>XD hệ thống điện chiếu sáng KDC Quy Hậu, Hòa Trị</t>
  </si>
  <si>
    <t>Sửa chữa điện đường ĐH 29, đoạn từ đường ĐH 25 - KDC Lò Gõ</t>
  </si>
  <si>
    <t>CT bổ sung trồng cây trên các tuyến đường</t>
  </si>
  <si>
    <t>Công trình trồng tuyến hoa dọc QL 25 (từ Cầu bà Lê đến cầu Giao thông) giai đoạn 2</t>
  </si>
  <si>
    <t>Bổ sung trồng cây xanh, hệ thống điện chiếu sáng nghĩa trang giai đoạn 2</t>
  </si>
  <si>
    <t>Gói thầu số 01TV: Tư vấn thiết kế</t>
  </si>
  <si>
    <t xml:space="preserve">Gói thầu số 02XL: Xây lắp </t>
  </si>
  <si>
    <t>Gói thầu số 03TV:Tư vấn giám sát</t>
  </si>
  <si>
    <t>Gói thầu số 01TV: Tư vấn lập hồ sơ lập hồ thiết kế</t>
  </si>
  <si>
    <t>Gói thầu số 02TV: Tư vấn giám sát xây dựng công trình</t>
  </si>
  <si>
    <t xml:space="preserve"> Gói thầu số 03XL: Xây lắp toàn bộ công trình</t>
  </si>
  <si>
    <t>Gói thầu: Chi phí lập HSMT và đánh giá HSDT</t>
  </si>
  <si>
    <t>Gói thầu Tư vấn khảo sát, lập Hồ sơ báo cáo kinh tế kỹ thuật</t>
  </si>
  <si>
    <t>Gói thầu số 01TV: Tư vấn lập hồ sơ yêu cầu và đánh giá hồ sơ đề xuất</t>
  </si>
  <si>
    <t>Gói thầu số 02TV: Tư vấn giám sát thi công</t>
  </si>
  <si>
    <t xml:space="preserve">Gói thầu số 03XL: Xây lắp </t>
  </si>
  <si>
    <t>Gói thầu tư vấn thẩm tra Hồ sơ Báo cáo kinh tế kỹ thuật</t>
  </si>
  <si>
    <t>Gói thầu số 03TV: Tư vấn giám sát thi công</t>
  </si>
  <si>
    <t xml:space="preserve"> Gói thầu số 01TV: Tư vấn lập hồ sơ yêu cầu và đánh giá hồ sơ đề xuất</t>
  </si>
  <si>
    <t>Gói thầu 01. Tư vấn khảo sát, lập Hồ sơ báo cáo kinh tế kỹ thuật</t>
  </si>
  <si>
    <t xml:space="preserve">Gói thầu số 02TV: Tư vấn giám sát </t>
  </si>
  <si>
    <t>Gói thầu Tư vấn khảo sát lập Hồ sơ Báo cáo kinh tế-kỹ thuật</t>
  </si>
  <si>
    <t>Gói thầu tư vấn thẩm tra Báo cáo kinh tế kỹ thuật</t>
  </si>
  <si>
    <t>Gói thầu số 02 XL: Xây lắp toàn bộ công trình</t>
  </si>
  <si>
    <t>Gói thầu số 03 TV: Tư vấn giám sát</t>
  </si>
  <si>
    <t>Gói thầu Tư vấn khảo sát lập Hồ sơ thiết kế BVTC-DT</t>
  </si>
  <si>
    <t>Gói thầu số 03XL: Xây lắp</t>
  </si>
  <si>
    <t>Sửa chữa, nâng cấp thay thế  hệ thống đèn chiếu sáng Sodium đèn Led dọc tuyến Quốc lộ 25 (từ Quốc lộ 1A - cầu Phong Niên)</t>
  </si>
  <si>
    <t>Danh mục dự án hoàn thành, đã bàn giao, đi vào sử dụng trước 31/12/2023</t>
  </si>
  <si>
    <t>Danh mục dự án dự kiến hoàn thành năm 2024</t>
  </si>
  <si>
    <t>Danh mục dự án chuyển tiếp hoàn thành sau năm 2024</t>
  </si>
  <si>
    <t>Danh mục dự án khởi công mới năm 2024</t>
  </si>
  <si>
    <t>Quốc phòng</t>
  </si>
  <si>
    <t>Nguồn thu tiền sử dụng đất</t>
  </si>
  <si>
    <t>Nâng cấp Trường THCS Hòa An</t>
  </si>
  <si>
    <t>Nâng cấp Trường THCS Lương Văn Chánh</t>
  </si>
  <si>
    <t>Nâng cấp Trường Tiểu học Hòa Trị 2</t>
  </si>
  <si>
    <t xml:space="preserve">Hạ tầng kỹ thuật </t>
  </si>
  <si>
    <t>Đồ án Quy hoạch chi tiết xây dựng 1/500 trung tâm xã Hòa Quang Bắc</t>
  </si>
  <si>
    <t>Đồ án Quy hoạch chi tiết xây dựng 1/500 trung tâm xã Hòa Hội</t>
  </si>
  <si>
    <t>Đồ án Quy hoạch chi tiết xây dựng 1/500 trung tâm xã Hòa Định Tây</t>
  </si>
  <si>
    <t>Đồ án Quy hoạch chi tiết xây dựng 1/500 trung tâm xã Hòa Trị</t>
  </si>
  <si>
    <t>Đồ án Quy hoạch chi tiết xây dựng 1/500 trung tâm xã Hòa An</t>
  </si>
  <si>
    <t>Nguồn ngân sách tỉnh hỗ trợ</t>
  </si>
  <si>
    <t>Hỗ trợ MTQG xây dựng NTM</t>
  </si>
  <si>
    <t xml:space="preserve">Hỗ trợ Chương trình MTQG phát triển kinh tế - xã hội vùng đồng bào dân tộc thiểu số và miền núi </t>
  </si>
  <si>
    <t>Nguồn ngân sách Trung ương</t>
  </si>
  <si>
    <t>Chương trình MTQG phát triển KT-XH vùng đồng bào dân tộc thiểu số và miền núi giai đoạn 2021-2030; giai đoạn 1 từ năm 2021-2025</t>
  </si>
  <si>
    <t>VI</t>
  </si>
  <si>
    <t>Nguồn huy động, đóng góp và đầu tư khác</t>
  </si>
  <si>
    <t>Lũy kế giải ngân bao gồm nguồn CĐNS: 3.015,226 trđ</t>
  </si>
  <si>
    <t>KHV 2023 chuyển sang: 7.513,477572 trđ</t>
  </si>
  <si>
    <t>KHV năm 2024 bao gồm vốn chuyển nguồn 2023 sang: 4.162,499 trđ</t>
  </si>
  <si>
    <t>KHV năm 2024 bao gồm vốn chuyển nguồn 2023 sang: 2.112,65581 trđ</t>
  </si>
  <si>
    <t>KHV năm 2024 bao gồm vốn chuyển nguồn 2023 sang: 4.938,83521 trđ</t>
  </si>
  <si>
    <t>KHV 2023 chuyển sang: 
760 trđ</t>
  </si>
  <si>
    <t>KHV 2023 chuyển sang: 5.000 trđ</t>
  </si>
  <si>
    <t>KHV năm 2024 bao gồm vốn chuyển nguồn 2023 sang: 2.852,106398 trđ</t>
  </si>
  <si>
    <t>Lũy kế giải ngân bao gồm nguồn CĐNS: 260 trđ</t>
  </si>
  <si>
    <t>KHV 2023 chuyển sang: 2.680,911066 trđ</t>
  </si>
  <si>
    <t>Lũy kế giải ngân bao gồm nguồn CĐNS:
 459,878  trđ</t>
  </si>
  <si>
    <t>Lũy kế giải ngân bao gồm nguồn CĐNS: 60 trđ</t>
  </si>
  <si>
    <t>KHV 2023 chuyển sang: 910,753935 trđ. Lũy kế giải ngân bao gồm nguồn CĐNS: 60 trđ</t>
  </si>
  <si>
    <t>Lũy kế giải ngân bao gồm nguồn CĐNS: 
23,247 trđ</t>
  </si>
  <si>
    <t>Lũy kế giải ngân bao gồm nguồn CĐNS:
 32,331  trđ</t>
  </si>
  <si>
    <t>Lũy kế giải ngân bao gồm nguồn CĐNS: 
35,986  trđ</t>
  </si>
  <si>
    <t>Bao gồm nguồn CĐNS: 
118,109  trđ</t>
  </si>
  <si>
    <t>Lũy kế giải ngân bao gồm nguồn CĐNS:
 827,255 trđ</t>
  </si>
  <si>
    <t>KHV 2023 chuyển sang: 9.359,144 trđ. Lũy kế giải ngân bao gồm nguồn CĐNS: 60 trđ</t>
  </si>
  <si>
    <t>VII</t>
  </si>
  <si>
    <t>VIII</t>
  </si>
  <si>
    <t>IX</t>
  </si>
  <si>
    <t>Nâng cấp chợ Phú Ân (giai đoạn 2)</t>
  </si>
  <si>
    <t>Nâng cấp sân vận động xã Hòa An</t>
  </si>
  <si>
    <t>Nâng cấp công viên, khu thể thao thôn Ân Niên</t>
  </si>
  <si>
    <t>Tuyến đường cầu Nghễ đến cồn cao</t>
  </si>
  <si>
    <t>Tuyến đường cầu Đồng Quay - Hòa Kiến</t>
  </si>
  <si>
    <t>Tuyến điện từ ĐH22 đến ngã 3 nhà bà Phin</t>
  </si>
  <si>
    <t>Tuyến điện từ ĐH22 đến ngã 3 đường xuống Hòa An (nhà Trần Tô)</t>
  </si>
  <si>
    <t>Tuyến điện từ ĐH22 cổng thôn đến ngã 3 chợ cũ Phước Khánh</t>
  </si>
  <si>
    <t>Xây dựng mới tường rào và nâng cấp, sửa chữa nhà văn hoá thôn Phú Lộc</t>
  </si>
  <si>
    <t>Nâng cấp, sửa chữa nhà văn hoá 4 thôn (Phong Niên, Mỹ Thành, Mỹ Hoà và Đông Lộc</t>
  </si>
  <si>
    <t xml:space="preserve">Nâng cấp điện đường tuyến từ cầu ông Trế đến ngả 3 Mỹ Hoà </t>
  </si>
  <si>
    <t>Xây dựng tường rào, sân bê tông nhà văn hóa xã Hòa Quang Bắc</t>
  </si>
  <si>
    <t>Nâng cấp, sửa chữa nghĩa trang xã Hòa Quang Bắc, hạng mục: xây mới nhà chờ và cổng</t>
  </si>
  <si>
    <t>Mở rộng góc đường ĐH 25 giao ĐH 22 (góc Đài tưởng niệm liệt sỹ xã Hòa Quang Bắc)</t>
  </si>
  <si>
    <t>Cải tạo, nâng cấp hệ thống chiếu sáng từ  ĐH 22 đến nhà văn hóa thôn Ngọc Sơn</t>
  </si>
  <si>
    <t>Mua sắm trang thiết bị, cơ sở vật chất nhà văn hóa xã</t>
  </si>
  <si>
    <t xml:space="preserve">Mua sắm trang thiết bị, cơ sở vật chất 06 nhà văn hóa thôn (Đại Phú, Đại Bình, Quang Hưng, Phú Thạnh, Mậu Lâm Nam và Nho Lâm) </t>
  </si>
  <si>
    <t>Mua sắm trang thiết bị nhà văn hóa xã</t>
  </si>
  <si>
    <t>Nâng cấp đường GTNT; đoạn từ nhà ông Nguyễn Đình Đô đến nhà ông Dương Hợi và từ HTX đến trường tiểu học; hạng mục: xây dựng mái taluy lề đường</t>
  </si>
  <si>
    <t>Nâng cấp, sửa chữa chợ Gò Đỗ; hạng mục: Xây dựng ki ốt, rãnh thoát nước, sửa chữa lều chính</t>
  </si>
  <si>
    <t>Mua sắm trang thiết bị Nhà văn hóa thôn Định Thái</t>
  </si>
  <si>
    <t>Xây dựng điểm trung chuyển rác</t>
  </si>
  <si>
    <t>Nâng cấp Nhà văn hóa thôn Cẩm Thạch</t>
  </si>
  <si>
    <t>Nâng cấp Nhà văn hóa thôn Phú Sen Tây</t>
  </si>
  <si>
    <t>Nâng cấp Nhà văn hóa thôn Phú Sen Đông</t>
  </si>
  <si>
    <t>Mua sắm trang thiết bị văn hóa, bàn ghế nhà văn hóa 03 thôn</t>
  </si>
  <si>
    <t>Bê tông GTNT tuyến đường từ liên thôn Phú Sen Cẩm Thạch đến nhà ông Huỳnh Tẩm</t>
  </si>
  <si>
    <t>Bê tông GTNT tuyến đường từ liên thôn Phú Sen Cẩm Thạch đến nhà Nguyễn Tấn Phước</t>
  </si>
  <si>
    <t>Bê tông hóa đường GTNĐ tuyến từ cầu Suối Ông Chu- đến ngã tư Đá Trắng( giai đoạn 3)</t>
  </si>
  <si>
    <t>Bê tông hóa đường GTNĐ tuyến từ nghĩa trang Gò cây Mít- Trần Trấn Phong</t>
  </si>
  <si>
    <t>Xây dựng nhà ở cho người đồng bào DTTS thuộc Buôn Hố Hầm, xã Hòa Hội (Dự án 1) - hộ bà Hờ Thạnh</t>
  </si>
  <si>
    <t>Cải tạo, sửa chữa nhà Rông Buôn Hố Hầm (giai đoạn 2)</t>
  </si>
  <si>
    <t xml:space="preserve">KHV năm 2024 bao gồm vốn chuyển nguồn 2023 sang: 2.055,55085 trđ </t>
  </si>
  <si>
    <t>KHV năm 2024 bao gồm vốn chuyển nguồn 2023 sang: 3.808,98228 trđ. Lũy kế giải ngân bao gồm nguồn CĐNS: 60 trđ</t>
  </si>
  <si>
    <t xml:space="preserve">KHV năm 2024 bao gồm vốn chuyển nguồn 2023 sang: 9.724,892 trđ </t>
  </si>
  <si>
    <t>(Kèm theo Quyết định số 706/QĐ-UBND ngày 07/3/2025 của UBND huyện Phú Hòa)</t>
  </si>
  <si>
    <t>(Kèm theo Quyết định số 706/QĐ-UBND ngày 07/ 3 /2025 của UBND huyện Phú Hòa)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</si>
</sst>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000"/>
    <numFmt numFmtId="165" formatCode="_(* #,##0_);_(* \(#,##0\);_(* &quot;-&quot;??_);_(@_)"/>
    <numFmt numFmtId="166" formatCode="_-* #,##0.00\ _$_-;\-* #,##0.00\ _$_-;_-* &quot;-&quot;??\ _$_-;_-@_-"/>
    <numFmt numFmtId="167" formatCode="_(* #,##0.000_);_(* \(#,##0.000\);_(* &quot;-&quot;??_);_(@_)"/>
    <numFmt numFmtId="168" formatCode="_(* #,##0.000_);_(* \(#,##0.000\);_(* &quot;-&quot;???_);_(@_)"/>
    <numFmt numFmtId="169" formatCode="_-* #,##0\ _$_-;\-* #,##0\ _$_-;_-* &quot;-&quot;??\ _$_-;_-@_-"/>
    <numFmt numFmtId="170" formatCode="#,##0.000;[Red]#,##0.000"/>
    <numFmt numFmtId="171" formatCode="_-* #,##0.000\ _$_-;\-* #,##0.000\ _$_-;_-* &quot;-&quot;??\ _$_-;_-@_-"/>
  </numFmts>
  <fonts count="43" x14ac:knownFonts="1">
    <font>
      <sz val="11"/>
      <color theme="1"/>
      <name val="Calibri"/>
      <family val="2"/>
      <scheme val="minor"/>
    </font>
    <font>
      <sz val="11"/>
      <color theme="1"/>
      <name val="Calibri"/>
      <family val="2"/>
      <scheme val="minor"/>
    </font>
    <font>
      <b/>
      <sz val="12"/>
      <color theme="1"/>
      <name val="Times New Roman"/>
      <family val="1"/>
    </font>
    <font>
      <b/>
      <sz val="12"/>
      <name val="Times New Roman"/>
      <family val="1"/>
    </font>
    <font>
      <sz val="12"/>
      <name val="Times New Roman"/>
      <family val="1"/>
    </font>
    <font>
      <b/>
      <sz val="12"/>
      <color indexed="8"/>
      <name val="Times New Roman"/>
      <family val="1"/>
    </font>
    <font>
      <sz val="12"/>
      <color indexed="8"/>
      <name val="Times New Roman"/>
      <family val="1"/>
    </font>
    <font>
      <b/>
      <sz val="14"/>
      <name val="Times New Roman"/>
      <family val="1"/>
    </font>
    <font>
      <sz val="14"/>
      <name val="Times New Roman"/>
      <family val="1"/>
    </font>
    <font>
      <sz val="11"/>
      <color theme="1"/>
      <name val="Calibri"/>
      <family val="2"/>
      <charset val="163"/>
      <scheme val="minor"/>
    </font>
    <font>
      <sz val="10"/>
      <name val="Arial"/>
      <family val="2"/>
    </font>
    <font>
      <sz val="12"/>
      <color theme="1"/>
      <name val="Times New Roman"/>
      <family val="1"/>
    </font>
    <font>
      <sz val="14"/>
      <color theme="1"/>
      <name val="Times New Roman"/>
      <family val="1"/>
    </font>
    <font>
      <i/>
      <sz val="14"/>
      <name val="Times New Roman"/>
      <family val="1"/>
    </font>
    <font>
      <sz val="11"/>
      <color indexed="8"/>
      <name val="Calibri"/>
      <family val="2"/>
    </font>
    <font>
      <b/>
      <sz val="12"/>
      <color rgb="FFFF0000"/>
      <name val="Times New Roman"/>
      <family val="1"/>
    </font>
    <font>
      <i/>
      <sz val="12"/>
      <name val="Times New Roman"/>
      <family val="1"/>
    </font>
    <font>
      <i/>
      <sz val="12"/>
      <color theme="1"/>
      <name val="Times New Roman"/>
      <family val="1"/>
    </font>
    <font>
      <b/>
      <sz val="11"/>
      <color theme="1"/>
      <name val="Times New Roman"/>
      <family val="1"/>
    </font>
    <font>
      <sz val="11"/>
      <color theme="1"/>
      <name val="Times New Roman"/>
      <family val="1"/>
    </font>
    <font>
      <b/>
      <sz val="12"/>
      <color rgb="FF000000"/>
      <name val="Times New Roman"/>
      <family val="1"/>
    </font>
    <font>
      <b/>
      <sz val="10.5"/>
      <color rgb="FF000000"/>
      <name val="Times New Roman"/>
      <family val="1"/>
    </font>
    <font>
      <b/>
      <sz val="14"/>
      <color rgb="FF000000"/>
      <name val="Times New Roman"/>
      <family val="1"/>
    </font>
    <font>
      <i/>
      <sz val="12"/>
      <color rgb="FF000000"/>
      <name val="Times New Roman"/>
      <family val="1"/>
    </font>
    <font>
      <i/>
      <sz val="10"/>
      <color rgb="FFFF0000"/>
      <name val="Times New Roman"/>
      <family val="1"/>
    </font>
    <font>
      <b/>
      <sz val="10"/>
      <color rgb="FF000000"/>
      <name val="Times New Roman"/>
      <family val="1"/>
    </font>
    <font>
      <sz val="12"/>
      <color rgb="FF000000"/>
      <name val="Times New Roman"/>
      <family val="1"/>
    </font>
    <font>
      <sz val="10"/>
      <color rgb="FF000000"/>
      <name val="Times New Roman"/>
      <family val="1"/>
    </font>
    <font>
      <b/>
      <i/>
      <sz val="12"/>
      <name val="Times New Roman"/>
      <family val="1"/>
    </font>
    <font>
      <b/>
      <i/>
      <sz val="12"/>
      <color theme="1"/>
      <name val="Times New Roman"/>
      <family val="1"/>
    </font>
    <font>
      <i/>
      <sz val="12"/>
      <color rgb="FFFF0000"/>
      <name val="Times New Roman"/>
      <family val="1"/>
    </font>
    <font>
      <sz val="11"/>
      <color rgb="FFFF0000"/>
      <name val="Times New Roman"/>
      <family val="1"/>
    </font>
    <font>
      <b/>
      <i/>
      <sz val="12"/>
      <color indexed="8"/>
      <name val="Times New Roman"/>
      <family val="1"/>
    </font>
    <font>
      <sz val="8"/>
      <name val="Times New Roman"/>
      <family val="1"/>
    </font>
    <font>
      <sz val="8"/>
      <color indexed="8"/>
      <name val="Times New Roman"/>
      <family val="1"/>
    </font>
    <font>
      <sz val="13"/>
      <color theme="1"/>
      <name val="Times New Roman"/>
      <family val="1"/>
    </font>
    <font>
      <b/>
      <sz val="13"/>
      <color theme="1"/>
      <name val="Times New Roman"/>
      <family val="1"/>
    </font>
    <font>
      <sz val="10"/>
      <color theme="1"/>
      <name val="Times New Roman"/>
      <family val="1"/>
    </font>
    <font>
      <sz val="8"/>
      <color theme="1"/>
      <name val="Times New Roman"/>
      <family val="1"/>
    </font>
    <font>
      <b/>
      <i/>
      <sz val="13"/>
      <color theme="1"/>
      <name val="Times New Roman"/>
      <family val="1"/>
    </font>
    <font>
      <i/>
      <sz val="11"/>
      <color theme="1"/>
      <name val="Times New Roman"/>
      <family val="1"/>
    </font>
    <font>
      <sz val="11"/>
      <color theme="1"/>
      <name val="Times New Roman"/>
      <family val="1"/>
      <charset val="163"/>
    </font>
    <font>
      <sz val="12"/>
      <color theme="1"/>
      <name val="Times New Roman"/>
      <family val="1"/>
      <charset val="163"/>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43" fontId="1" fillId="0" borderId="0" applyFont="0" applyFill="0" applyBorder="0" applyAlignment="0" applyProtection="0"/>
    <xf numFmtId="0" fontId="9"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166" fontId="1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cellStyleXfs>
  <cellXfs count="219">
    <xf numFmtId="0" fontId="0" fillId="0" borderId="0" xfId="0"/>
    <xf numFmtId="0" fontId="8" fillId="0" borderId="0" xfId="0" applyFont="1"/>
    <xf numFmtId="3" fontId="8" fillId="0" borderId="0" xfId="0" applyNumberFormat="1" applyFont="1"/>
    <xf numFmtId="165" fontId="8" fillId="0" borderId="0" xfId="0" applyNumberFormat="1" applyFont="1"/>
    <xf numFmtId="0" fontId="8" fillId="0" borderId="0" xfId="0" applyFont="1" applyAlignment="1">
      <alignment horizontal="justify"/>
    </xf>
    <xf numFmtId="0" fontId="12" fillId="0" borderId="0" xfId="0" applyFont="1"/>
    <xf numFmtId="0" fontId="12" fillId="0" borderId="0" xfId="0" applyFont="1" applyAlignment="1">
      <alignment horizontal="center"/>
    </xf>
    <xf numFmtId="0" fontId="8" fillId="0" borderId="0" xfId="0" applyFont="1" applyAlignment="1">
      <alignment horizontal="center"/>
    </xf>
    <xf numFmtId="2"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2" fontId="15" fillId="2" borderId="1" xfId="0" applyNumberFormat="1" applyFont="1" applyFill="1" applyBorder="1" applyAlignment="1">
      <alignment horizontal="center" vertical="center" wrapText="1"/>
    </xf>
    <xf numFmtId="165" fontId="15" fillId="0" borderId="1" xfId="1" applyNumberFormat="1" applyFont="1" applyFill="1" applyBorder="1" applyAlignment="1">
      <alignment horizontal="center" vertical="center" wrapText="1"/>
    </xf>
    <xf numFmtId="0" fontId="4" fillId="0" borderId="1" xfId="0" applyFont="1" applyBorder="1" applyAlignment="1"/>
    <xf numFmtId="2"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left" vertical="center" wrapText="1"/>
    </xf>
    <xf numFmtId="165" fontId="5" fillId="0" borderId="1" xfId="1" applyNumberFormat="1" applyFont="1" applyFill="1" applyBorder="1" applyAlignment="1">
      <alignment horizontal="right" vertical="center" wrapText="1"/>
    </xf>
    <xf numFmtId="165" fontId="5" fillId="0" borderId="1" xfId="1" applyNumberFormat="1" applyFont="1" applyFill="1" applyBorder="1" applyAlignment="1">
      <alignment horizontal="center" vertical="center" wrapText="1"/>
    </xf>
    <xf numFmtId="0" fontId="4" fillId="0" borderId="1" xfId="0" applyFont="1" applyBorder="1"/>
    <xf numFmtId="2" fontId="3" fillId="2" borderId="1" xfId="4" applyNumberFormat="1" applyFont="1" applyFill="1" applyBorder="1" applyAlignment="1">
      <alignment horizontal="center" vertical="center"/>
    </xf>
    <xf numFmtId="2" fontId="3" fillId="2" borderId="1" xfId="4" applyNumberFormat="1" applyFont="1" applyFill="1" applyBorder="1" applyAlignment="1">
      <alignment horizontal="left" vertical="center" wrapText="1"/>
    </xf>
    <xf numFmtId="3" fontId="4" fillId="0" borderId="1" xfId="0" applyNumberFormat="1" applyFont="1" applyBorder="1" applyAlignment="1">
      <alignment horizontal="center" vertical="center" wrapText="1"/>
    </xf>
    <xf numFmtId="1" fontId="4" fillId="2" borderId="1" xfId="4" applyNumberFormat="1" applyFont="1" applyFill="1" applyBorder="1" applyAlignment="1">
      <alignment horizontal="center" vertical="center"/>
    </xf>
    <xf numFmtId="2" fontId="4" fillId="2" borderId="1" xfId="4" applyNumberFormat="1" applyFont="1" applyFill="1" applyBorder="1" applyAlignment="1">
      <alignment vertical="center" wrapText="1"/>
    </xf>
    <xf numFmtId="165" fontId="6" fillId="0" borderId="1" xfId="1" applyNumberFormat="1" applyFont="1" applyFill="1" applyBorder="1" applyAlignment="1">
      <alignment horizontal="right" vertical="center" wrapText="1"/>
    </xf>
    <xf numFmtId="165" fontId="6" fillId="0" borderId="1" xfId="1" applyNumberFormat="1" applyFont="1" applyFill="1" applyBorder="1" applyAlignment="1">
      <alignment horizontal="center" vertical="center" wrapText="1"/>
    </xf>
    <xf numFmtId="2" fontId="11" fillId="2" borderId="1" xfId="4" applyNumberFormat="1" applyFont="1" applyFill="1" applyBorder="1" applyAlignment="1">
      <alignment vertical="center" wrapText="1"/>
    </xf>
    <xf numFmtId="1" fontId="3" fillId="2" borderId="1" xfId="4" applyNumberFormat="1" applyFont="1" applyFill="1" applyBorder="1" applyAlignment="1">
      <alignment horizontal="center" vertical="center"/>
    </xf>
    <xf numFmtId="2" fontId="3" fillId="2" borderId="1" xfId="4" applyNumberFormat="1" applyFont="1" applyFill="1" applyBorder="1" applyAlignment="1">
      <alignment vertical="center" wrapText="1"/>
    </xf>
    <xf numFmtId="2" fontId="5" fillId="2" borderId="1" xfId="0" quotePrefix="1" applyNumberFormat="1" applyFont="1" applyFill="1" applyBorder="1" applyAlignment="1">
      <alignment horizontal="left" vertical="center" wrapText="1"/>
    </xf>
    <xf numFmtId="3" fontId="4" fillId="2" borderId="1" xfId="4" applyNumberFormat="1" applyFont="1" applyFill="1" applyBorder="1" applyAlignment="1">
      <alignment horizontal="center" vertical="center"/>
    </xf>
    <xf numFmtId="2" fontId="6" fillId="2" borderId="1" xfId="0" quotePrefix="1"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3" fontId="3" fillId="2" borderId="1" xfId="4" applyNumberFormat="1" applyFont="1" applyFill="1" applyBorder="1" applyAlignment="1">
      <alignment horizontal="center" vertical="center"/>
    </xf>
    <xf numFmtId="2" fontId="2" fillId="2" borderId="1" xfId="4" applyNumberFormat="1" applyFont="1" applyFill="1" applyBorder="1" applyAlignment="1">
      <alignment vertical="center" wrapText="1"/>
    </xf>
    <xf numFmtId="2" fontId="4" fillId="2" borderId="1" xfId="0" applyNumberFormat="1" applyFont="1" applyFill="1" applyBorder="1" applyAlignment="1">
      <alignment horizontal="left" vertical="center" wrapText="1"/>
    </xf>
    <xf numFmtId="0" fontId="3" fillId="0" borderId="1" xfId="0" applyFont="1" applyBorder="1"/>
    <xf numFmtId="2" fontId="3" fillId="2" borderId="1" xfId="0" applyNumberFormat="1" applyFont="1" applyFill="1" applyBorder="1" applyAlignment="1">
      <alignment horizontal="left" vertical="center" wrapText="1"/>
    </xf>
    <xf numFmtId="0" fontId="16" fillId="0" borderId="1" xfId="0" applyFont="1" applyBorder="1" applyAlignment="1">
      <alignment vertical="center"/>
    </xf>
    <xf numFmtId="0" fontId="3" fillId="0" borderId="1" xfId="0" applyFont="1" applyBorder="1" applyAlignment="1">
      <alignment vertical="center"/>
    </xf>
    <xf numFmtId="0" fontId="17" fillId="0" borderId="1" xfId="0" applyFont="1" applyBorder="1" applyAlignment="1"/>
    <xf numFmtId="0" fontId="2" fillId="0" borderId="1" xfId="0" applyFont="1" applyBorder="1" applyAlignment="1"/>
    <xf numFmtId="0" fontId="11" fillId="0" borderId="1" xfId="0" applyFont="1" applyBorder="1"/>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3" fillId="2" borderId="1" xfId="4" quotePrefix="1" applyNumberFormat="1" applyFont="1" applyFill="1" applyBorder="1" applyAlignment="1">
      <alignment vertical="center" wrapText="1"/>
    </xf>
    <xf numFmtId="2" fontId="4" fillId="2" borderId="1" xfId="4" applyNumberFormat="1" applyFont="1" applyFill="1" applyBorder="1" applyAlignment="1">
      <alignment horizontal="left" vertical="center" wrapText="1"/>
    </xf>
    <xf numFmtId="165" fontId="6" fillId="2" borderId="1" xfId="1" applyNumberFormat="1" applyFont="1" applyFill="1" applyBorder="1" applyAlignment="1">
      <alignment horizontal="right" vertical="center" wrapText="1"/>
    </xf>
    <xf numFmtId="3" fontId="11" fillId="2" borderId="1" xfId="4" applyNumberFormat="1" applyFont="1" applyFill="1" applyBorder="1" applyAlignment="1">
      <alignment horizontal="right" vertical="center" wrapText="1"/>
    </xf>
    <xf numFmtId="2" fontId="4" fillId="2" borderId="1" xfId="0" quotePrefix="1" applyNumberFormat="1" applyFont="1" applyFill="1" applyBorder="1" applyAlignment="1">
      <alignment horizontal="left" vertical="center" wrapText="1"/>
    </xf>
    <xf numFmtId="2" fontId="3" fillId="2" borderId="1" xfId="0" quotePrefix="1" applyNumberFormat="1" applyFont="1" applyFill="1" applyBorder="1" applyAlignment="1">
      <alignment horizontal="left" vertical="center" wrapText="1"/>
    </xf>
    <xf numFmtId="0" fontId="18" fillId="0" borderId="0" xfId="0" applyFont="1"/>
    <xf numFmtId="0" fontId="19" fillId="0" borderId="0" xfId="0" applyFont="1"/>
    <xf numFmtId="0" fontId="21" fillId="0" borderId="0" xfId="0" applyFont="1" applyAlignment="1">
      <alignment vertical="center"/>
    </xf>
    <xf numFmtId="0" fontId="20"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67" fontId="3" fillId="0" borderId="1" xfId="1" applyNumberFormat="1" applyFont="1" applyBorder="1" applyAlignment="1">
      <alignment horizontal="right" vertical="center"/>
    </xf>
    <xf numFmtId="0" fontId="25"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4" fillId="0" borderId="1" xfId="0" applyFont="1" applyFill="1" applyBorder="1" applyAlignment="1">
      <alignment vertical="center" wrapText="1"/>
    </xf>
    <xf numFmtId="167" fontId="4" fillId="0" borderId="1" xfId="1" applyNumberFormat="1" applyFont="1" applyBorder="1" applyAlignment="1">
      <alignment horizontal="right" vertical="center"/>
    </xf>
    <xf numFmtId="0" fontId="27" fillId="3" borderId="1" xfId="0" applyFont="1" applyFill="1" applyBorder="1" applyAlignment="1">
      <alignment vertical="center" wrapText="1"/>
    </xf>
    <xf numFmtId="0" fontId="4" fillId="0" borderId="1" xfId="0" applyFont="1" applyBorder="1" applyAlignment="1">
      <alignment vertical="center" wrapText="1"/>
    </xf>
    <xf numFmtId="0" fontId="19" fillId="0" borderId="1" xfId="0" applyFont="1" applyBorder="1"/>
    <xf numFmtId="0" fontId="3" fillId="0" borderId="1" xfId="0" applyFont="1" applyBorder="1" applyAlignment="1">
      <alignment vertical="center" wrapText="1"/>
    </xf>
    <xf numFmtId="0" fontId="18" fillId="0" borderId="1" xfId="0" applyFont="1" applyBorder="1"/>
    <xf numFmtId="164" fontId="2" fillId="2" borderId="1" xfId="0" applyNumberFormat="1" applyFont="1" applyFill="1" applyBorder="1" applyAlignment="1">
      <alignment horizontal="right" vertical="center" wrapText="1"/>
    </xf>
    <xf numFmtId="164" fontId="2" fillId="2" borderId="1" xfId="0" applyNumberFormat="1" applyFont="1" applyFill="1" applyBorder="1" applyAlignment="1">
      <alignment vertical="center" wrapText="1"/>
    </xf>
    <xf numFmtId="0" fontId="11" fillId="0" borderId="0" xfId="0" applyFont="1"/>
    <xf numFmtId="164" fontId="3"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0" fontId="2" fillId="0" borderId="0" xfId="0" applyFont="1" applyFill="1"/>
    <xf numFmtId="165" fontId="11" fillId="0" borderId="0" xfId="3" applyNumberFormat="1" applyFont="1" applyFill="1"/>
    <xf numFmtId="164" fontId="11" fillId="2" borderId="0" xfId="0" applyNumberFormat="1" applyFont="1" applyFill="1"/>
    <xf numFmtId="164" fontId="11" fillId="0" borderId="0" xfId="0" applyNumberFormat="1" applyFont="1" applyFill="1"/>
    <xf numFmtId="164" fontId="2" fillId="2" borderId="0" xfId="0" applyNumberFormat="1" applyFont="1" applyFill="1" applyAlignment="1">
      <alignment horizontal="centerContinuous" vertical="center"/>
    </xf>
    <xf numFmtId="164" fontId="2" fillId="0" borderId="0" xfId="0" applyNumberFormat="1" applyFont="1" applyFill="1" applyAlignment="1">
      <alignment horizontal="centerContinuous" vertical="center"/>
    </xf>
    <xf numFmtId="0" fontId="11" fillId="0" borderId="0" xfId="0" applyFont="1" applyFill="1"/>
    <xf numFmtId="165" fontId="2" fillId="0" borderId="1" xfId="3" quotePrefix="1" applyNumberFormat="1" applyFont="1" applyFill="1" applyBorder="1" applyAlignment="1">
      <alignment horizontal="center" vertical="center" wrapText="1"/>
    </xf>
    <xf numFmtId="165" fontId="2" fillId="2" borderId="1" xfId="3" quotePrefix="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164" fontId="11" fillId="2" borderId="1" xfId="0" applyNumberFormat="1" applyFont="1" applyFill="1" applyBorder="1" applyAlignment="1">
      <alignment vertical="center" wrapText="1"/>
    </xf>
    <xf numFmtId="164" fontId="11" fillId="2" borderId="1" xfId="0" applyNumberFormat="1" applyFont="1" applyFill="1" applyBorder="1" applyAlignment="1">
      <alignment horizontal="right" vertical="center" wrapText="1"/>
    </xf>
    <xf numFmtId="0" fontId="2" fillId="2" borderId="1" xfId="0" applyFont="1" applyFill="1" applyBorder="1" applyAlignment="1">
      <alignment horizontal="left" vertical="center" wrapText="1"/>
    </xf>
    <xf numFmtId="165" fontId="11" fillId="4" borderId="1" xfId="7" quotePrefix="1" applyNumberFormat="1" applyFont="1" applyFill="1" applyBorder="1" applyAlignment="1">
      <alignment horizontal="left" vertical="center" wrapText="1"/>
    </xf>
    <xf numFmtId="165" fontId="2" fillId="4" borderId="1" xfId="7" quotePrefix="1" applyNumberFormat="1" applyFont="1" applyFill="1" applyBorder="1" applyAlignment="1">
      <alignment horizontal="left" vertical="center" wrapText="1"/>
    </xf>
    <xf numFmtId="165" fontId="11" fillId="4" borderId="1" xfId="7" applyNumberFormat="1" applyFont="1" applyFill="1" applyBorder="1" applyAlignment="1">
      <alignment horizontal="left" vertical="center" wrapText="1"/>
    </xf>
    <xf numFmtId="165" fontId="2" fillId="2" borderId="1" xfId="7" quotePrefix="1" applyNumberFormat="1" applyFont="1" applyFill="1" applyBorder="1" applyAlignment="1">
      <alignment horizontal="left" vertical="center" wrapText="1"/>
    </xf>
    <xf numFmtId="0" fontId="11" fillId="2" borderId="1" xfId="0" applyFont="1" applyFill="1" applyBorder="1"/>
    <xf numFmtId="0" fontId="11" fillId="2" borderId="0" xfId="0" applyFont="1" applyFill="1"/>
    <xf numFmtId="0" fontId="2" fillId="0" borderId="0" xfId="0" applyFont="1"/>
    <xf numFmtId="0" fontId="19" fillId="2" borderId="0" xfId="0" applyFont="1" applyFill="1"/>
    <xf numFmtId="0" fontId="25" fillId="0" borderId="0" xfId="0" applyFont="1" applyAlignment="1">
      <alignment vertical="center"/>
    </xf>
    <xf numFmtId="0" fontId="20" fillId="2"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 fillId="2" borderId="1" xfId="2" applyFont="1" applyFill="1" applyBorder="1" applyAlignment="1">
      <alignment horizontal="center" vertical="center" wrapText="1"/>
    </xf>
    <xf numFmtId="164" fontId="2" fillId="2" borderId="1" xfId="6" applyNumberFormat="1" applyFont="1" applyFill="1" applyBorder="1" applyAlignment="1">
      <alignment horizontal="right" vertical="center" wrapText="1"/>
    </xf>
    <xf numFmtId="0" fontId="26" fillId="3"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0" fillId="3" borderId="1" xfId="0" applyFont="1" applyFill="1" applyBorder="1" applyAlignment="1">
      <alignment vertical="center" wrapText="1"/>
    </xf>
    <xf numFmtId="167" fontId="4" fillId="2" borderId="1" xfId="3" applyNumberFormat="1" applyFont="1" applyFill="1" applyBorder="1" applyAlignment="1">
      <alignment vertical="center"/>
    </xf>
    <xf numFmtId="168" fontId="4" fillId="2" borderId="1" xfId="0" applyNumberFormat="1" applyFont="1" applyFill="1" applyBorder="1" applyAlignment="1">
      <alignment vertical="center"/>
    </xf>
    <xf numFmtId="164" fontId="29" fillId="2" borderId="1" xfId="6" applyNumberFormat="1" applyFont="1" applyFill="1" applyBorder="1" applyAlignment="1">
      <alignment horizontal="right" vertical="center" wrapText="1"/>
    </xf>
    <xf numFmtId="167" fontId="4" fillId="2" borderId="1" xfId="3" applyNumberFormat="1" applyFont="1" applyFill="1" applyBorder="1" applyAlignment="1">
      <alignment horizontal="right" vertical="center" wrapText="1"/>
    </xf>
    <xf numFmtId="0" fontId="31" fillId="0" borderId="0" xfId="0" applyFont="1"/>
    <xf numFmtId="169" fontId="29" fillId="2" borderId="1" xfId="6" applyNumberFormat="1" applyFont="1" applyFill="1" applyBorder="1" applyAlignment="1">
      <alignment horizontal="center" vertical="center" wrapText="1"/>
    </xf>
    <xf numFmtId="4" fontId="11" fillId="2" borderId="1" xfId="0" applyNumberFormat="1" applyFont="1" applyFill="1" applyBorder="1" applyAlignment="1">
      <alignment vertical="center"/>
    </xf>
    <xf numFmtId="3" fontId="2" fillId="2" borderId="1" xfId="6" applyNumberFormat="1" applyFont="1" applyFill="1" applyBorder="1" applyAlignment="1">
      <alignment horizontal="right" vertical="center" wrapText="1"/>
    </xf>
    <xf numFmtId="4" fontId="32" fillId="2" borderId="1" xfId="1" applyNumberFormat="1" applyFont="1" applyFill="1" applyBorder="1" applyAlignment="1">
      <alignment vertical="center"/>
    </xf>
    <xf numFmtId="170" fontId="4" fillId="2" borderId="1" xfId="1" applyNumberFormat="1" applyFont="1" applyFill="1" applyBorder="1" applyAlignment="1">
      <alignment horizontal="right" vertical="center"/>
    </xf>
    <xf numFmtId="167" fontId="4" fillId="2" borderId="1" xfId="1" applyNumberFormat="1" applyFont="1" applyFill="1" applyBorder="1" applyAlignment="1">
      <alignment horizontal="right" vertical="center" wrapText="1"/>
    </xf>
    <xf numFmtId="0" fontId="33" fillId="2" borderId="1" xfId="0" applyFont="1" applyFill="1" applyBorder="1" applyAlignment="1">
      <alignment horizontal="center" vertical="center" wrapText="1"/>
    </xf>
    <xf numFmtId="167" fontId="4" fillId="2" borderId="1" xfId="5" applyNumberFormat="1" applyFont="1" applyFill="1" applyBorder="1" applyAlignment="1">
      <alignment horizontal="right" vertical="center" wrapText="1"/>
    </xf>
    <xf numFmtId="0" fontId="34" fillId="2" borderId="1" xfId="0" applyFont="1" applyFill="1" applyBorder="1" applyAlignment="1">
      <alignment horizontal="center" vertical="center" wrapText="1"/>
    </xf>
    <xf numFmtId="169" fontId="11" fillId="2" borderId="1" xfId="6" applyNumberFormat="1" applyFont="1" applyFill="1" applyBorder="1" applyAlignment="1">
      <alignment horizontal="center" vertical="center" wrapText="1"/>
    </xf>
    <xf numFmtId="4" fontId="3" fillId="2" borderId="1" xfId="1" applyNumberFormat="1" applyFont="1" applyFill="1" applyBorder="1" applyAlignment="1">
      <alignment vertical="center" wrapText="1"/>
    </xf>
    <xf numFmtId="4" fontId="11" fillId="2" borderId="1" xfId="1" applyNumberFormat="1" applyFont="1" applyFill="1" applyBorder="1" applyAlignment="1">
      <alignment horizontal="right" vertical="center" wrapText="1"/>
    </xf>
    <xf numFmtId="0" fontId="4" fillId="2" borderId="1" xfId="0" applyFont="1" applyFill="1" applyBorder="1" applyAlignment="1">
      <alignment horizontal="right" vertical="center" wrapText="1"/>
    </xf>
    <xf numFmtId="4" fontId="3" fillId="0" borderId="1" xfId="1" applyNumberFormat="1" applyFont="1" applyFill="1" applyBorder="1" applyAlignment="1">
      <alignment vertical="center" wrapText="1"/>
    </xf>
    <xf numFmtId="4" fontId="28" fillId="0" borderId="1" xfId="1"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164" fontId="35" fillId="2" borderId="1" xfId="0" applyNumberFormat="1" applyFont="1" applyFill="1" applyBorder="1" applyAlignment="1">
      <alignment horizontal="right" vertical="center" wrapText="1"/>
    </xf>
    <xf numFmtId="171" fontId="11" fillId="2" borderId="1" xfId="6" applyNumberFormat="1" applyFont="1" applyFill="1" applyBorder="1" applyAlignment="1">
      <alignment horizontal="right" vertical="center" wrapText="1"/>
    </xf>
    <xf numFmtId="171" fontId="2" fillId="2" borderId="1" xfId="6" applyNumberFormat="1" applyFont="1" applyFill="1" applyBorder="1" applyAlignment="1">
      <alignment horizontal="right" vertical="center" wrapText="1"/>
    </xf>
    <xf numFmtId="0" fontId="37" fillId="2" borderId="1" xfId="0" applyFont="1" applyFill="1" applyBorder="1" applyAlignment="1">
      <alignment horizontal="center" vertical="center"/>
    </xf>
    <xf numFmtId="164" fontId="4" fillId="0" borderId="1" xfId="0" applyNumberFormat="1" applyFont="1" applyBorder="1" applyAlignment="1">
      <alignment vertical="center"/>
    </xf>
    <xf numFmtId="168" fontId="11" fillId="2" borderId="1" xfId="0" applyNumberFormat="1" applyFont="1" applyFill="1" applyBorder="1" applyAlignment="1">
      <alignment vertical="center"/>
    </xf>
    <xf numFmtId="167" fontId="11" fillId="2" borderId="1" xfId="3" applyNumberFormat="1" applyFont="1" applyFill="1" applyBorder="1" applyAlignment="1">
      <alignment horizontal="right" vertical="center" wrapText="1"/>
    </xf>
    <xf numFmtId="0" fontId="11" fillId="2" borderId="1" xfId="0" applyFont="1" applyFill="1" applyBorder="1" applyAlignment="1">
      <alignment horizontal="right" vertical="center" wrapText="1"/>
    </xf>
    <xf numFmtId="0" fontId="38" fillId="2" borderId="1" xfId="0" applyFont="1" applyFill="1" applyBorder="1" applyAlignment="1">
      <alignment horizontal="center" vertical="center" wrapText="1"/>
    </xf>
    <xf numFmtId="164" fontId="11" fillId="2" borderId="1" xfId="0" applyNumberFormat="1" applyFont="1" applyFill="1" applyBorder="1" applyAlignment="1">
      <alignment vertical="center"/>
    </xf>
    <xf numFmtId="0" fontId="2" fillId="0" borderId="1" xfId="0" applyFont="1" applyFill="1" applyBorder="1" applyAlignment="1">
      <alignment horizontal="center" vertical="center" wrapText="1"/>
    </xf>
    <xf numFmtId="165" fontId="2" fillId="0" borderId="1" xfId="3" applyNumberFormat="1" applyFont="1" applyFill="1" applyBorder="1" applyAlignment="1">
      <alignment horizontal="center" vertical="center" wrapText="1"/>
    </xf>
    <xf numFmtId="165" fontId="2" fillId="0" borderId="1" xfId="3"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64" fontId="3" fillId="4" borderId="1" xfId="0" applyNumberFormat="1" applyFont="1" applyFill="1" applyBorder="1" applyAlignment="1">
      <alignment horizontal="right" vertical="center"/>
    </xf>
    <xf numFmtId="0" fontId="4" fillId="0" borderId="1" xfId="0" applyFont="1" applyFill="1" applyBorder="1" applyAlignment="1">
      <alignment horizontal="justify" vertical="center" wrapText="1"/>
    </xf>
    <xf numFmtId="164" fontId="4" fillId="4" borderId="1" xfId="0" applyNumberFormat="1" applyFont="1" applyFill="1" applyBorder="1" applyAlignment="1">
      <alignment vertical="center" wrapText="1"/>
    </xf>
    <xf numFmtId="164" fontId="4" fillId="0" borderId="1" xfId="0" applyNumberFormat="1" applyFont="1" applyFill="1" applyBorder="1" applyAlignment="1">
      <alignment vertical="center" wrapText="1"/>
    </xf>
    <xf numFmtId="164" fontId="4" fillId="4" borderId="1" xfId="0" applyNumberFormat="1" applyFont="1" applyFill="1" applyBorder="1" applyAlignment="1">
      <alignment horizontal="right" vertical="center" wrapText="1"/>
    </xf>
    <xf numFmtId="164" fontId="4" fillId="4" borderId="1" xfId="0" applyNumberFormat="1" applyFont="1" applyFill="1" applyBorder="1" applyAlignment="1">
      <alignment horizontal="right" vertical="center"/>
    </xf>
    <xf numFmtId="0" fontId="3" fillId="0" borderId="1" xfId="0" applyFont="1" applyFill="1" applyBorder="1" applyAlignment="1">
      <alignment horizontal="left" vertical="center" wrapText="1"/>
    </xf>
    <xf numFmtId="164" fontId="3" fillId="4" borderId="1" xfId="0" applyNumberFormat="1" applyFont="1" applyFill="1" applyBorder="1" applyAlignment="1">
      <alignment vertical="center" wrapText="1"/>
    </xf>
    <xf numFmtId="0" fontId="3" fillId="0" borderId="1" xfId="0" applyFont="1" applyFill="1" applyBorder="1" applyAlignment="1">
      <alignment horizontal="center" vertical="center"/>
    </xf>
    <xf numFmtId="0" fontId="36" fillId="2" borderId="1" xfId="2" applyFont="1" applyFill="1" applyBorder="1" applyAlignment="1">
      <alignment horizontal="center" vertical="center" wrapText="1"/>
    </xf>
    <xf numFmtId="0" fontId="36" fillId="2" borderId="1" xfId="2" applyFont="1" applyFill="1" applyBorder="1" applyAlignment="1">
      <alignment horizontal="justify" vertical="center" wrapText="1"/>
    </xf>
    <xf numFmtId="0" fontId="36" fillId="2" borderId="1" xfId="0" applyFont="1" applyFill="1" applyBorder="1" applyAlignment="1">
      <alignment horizontal="justify" vertical="center" wrapText="1"/>
    </xf>
    <xf numFmtId="49" fontId="39" fillId="2" borderId="1" xfId="4" applyNumberFormat="1" applyFont="1" applyFill="1" applyBorder="1" applyAlignment="1">
      <alignment horizontal="center" vertical="center"/>
    </xf>
    <xf numFmtId="1" fontId="39" fillId="2" borderId="1" xfId="4" applyNumberFormat="1" applyFont="1" applyFill="1" applyBorder="1" applyAlignment="1">
      <alignment horizontal="justify" vertical="center" wrapText="1"/>
    </xf>
    <xf numFmtId="49" fontId="35" fillId="2" borderId="1" xfId="4" applyNumberFormat="1" applyFont="1" applyFill="1" applyBorder="1" applyAlignment="1">
      <alignment horizontal="center" vertical="center"/>
    </xf>
    <xf numFmtId="0" fontId="35" fillId="2" borderId="1" xfId="0" applyFont="1" applyFill="1" applyBorder="1" applyAlignment="1">
      <alignment horizontal="left" vertical="center" wrapText="1"/>
    </xf>
    <xf numFmtId="1" fontId="36" fillId="2" borderId="1" xfId="4" applyNumberFormat="1" applyFont="1" applyFill="1" applyBorder="1" applyAlignment="1">
      <alignment horizontal="justify" vertical="center" wrapText="1"/>
    </xf>
    <xf numFmtId="1" fontId="35" fillId="2" borderId="1" xfId="4" applyNumberFormat="1" applyFont="1" applyFill="1" applyBorder="1" applyAlignment="1">
      <alignment horizontal="justify" vertical="center" wrapText="1"/>
    </xf>
    <xf numFmtId="2" fontId="35" fillId="2" borderId="1" xfId="0" quotePrefix="1" applyNumberFormat="1" applyFont="1" applyFill="1" applyBorder="1" applyAlignment="1">
      <alignment horizontal="left" vertical="center" wrapText="1"/>
    </xf>
    <xf numFmtId="0" fontId="36" fillId="2" borderId="1" xfId="0" applyFont="1" applyFill="1" applyBorder="1" applyAlignment="1">
      <alignment horizontal="left" vertical="center" wrapText="1"/>
    </xf>
    <xf numFmtId="2" fontId="35" fillId="2" borderId="1" xfId="4" applyNumberFormat="1" applyFont="1" applyFill="1" applyBorder="1" applyAlignment="1">
      <alignment vertical="center" wrapText="1"/>
    </xf>
    <xf numFmtId="49" fontId="36" fillId="2" borderId="1" xfId="4" applyNumberFormat="1" applyFont="1" applyFill="1" applyBorder="1" applyAlignment="1">
      <alignment horizontal="center" vertical="center"/>
    </xf>
    <xf numFmtId="2" fontId="36" fillId="2" borderId="1" xfId="0" applyNumberFormat="1" applyFont="1" applyFill="1" applyBorder="1" applyAlignment="1">
      <alignment horizontal="left" vertical="center" wrapText="1"/>
    </xf>
    <xf numFmtId="167" fontId="29" fillId="2" borderId="1" xfId="3" applyNumberFormat="1" applyFont="1" applyFill="1" applyBorder="1" applyAlignment="1">
      <alignment horizontal="right" vertical="center" wrapText="1"/>
    </xf>
    <xf numFmtId="167" fontId="3" fillId="2" borderId="1" xfId="3" applyNumberFormat="1" applyFont="1" applyFill="1" applyBorder="1" applyAlignment="1">
      <alignment horizontal="right" vertical="center" wrapText="1"/>
    </xf>
    <xf numFmtId="167" fontId="28" fillId="2" borderId="1" xfId="3" applyNumberFormat="1" applyFont="1" applyFill="1" applyBorder="1" applyAlignment="1">
      <alignment horizontal="right" vertical="center" wrapText="1"/>
    </xf>
    <xf numFmtId="170" fontId="4" fillId="2" borderId="1" xfId="5" applyNumberFormat="1" applyFont="1" applyFill="1" applyBorder="1" applyAlignment="1">
      <alignment horizontal="right" vertical="center"/>
    </xf>
    <xf numFmtId="164" fontId="28" fillId="2" borderId="1" xfId="0" applyNumberFormat="1" applyFont="1" applyFill="1" applyBorder="1" applyAlignment="1">
      <alignment horizontal="right" vertical="center" wrapText="1"/>
    </xf>
    <xf numFmtId="167" fontId="2" fillId="2" borderId="1" xfId="5" applyNumberFormat="1" applyFont="1" applyFill="1" applyBorder="1" applyAlignment="1">
      <alignment vertical="center"/>
    </xf>
    <xf numFmtId="167" fontId="11" fillId="2" borderId="1" xfId="5" applyNumberFormat="1" applyFont="1" applyFill="1" applyBorder="1" applyAlignment="1">
      <alignment horizontal="right" vertical="center" wrapText="1"/>
    </xf>
    <xf numFmtId="167" fontId="11" fillId="2" borderId="1" xfId="5" applyNumberFormat="1" applyFont="1" applyFill="1" applyBorder="1" applyAlignment="1">
      <alignment vertical="center"/>
    </xf>
    <xf numFmtId="168" fontId="11" fillId="2" borderId="1" xfId="8" applyNumberFormat="1" applyFont="1" applyFill="1" applyBorder="1" applyAlignment="1">
      <alignment horizontal="right" vertical="center" wrapText="1"/>
    </xf>
    <xf numFmtId="168" fontId="11" fillId="2" borderId="1" xfId="5" applyNumberFormat="1" applyFont="1" applyFill="1" applyBorder="1" applyAlignment="1">
      <alignment vertical="center"/>
    </xf>
    <xf numFmtId="167" fontId="28" fillId="2" borderId="1" xfId="3" applyNumberFormat="1" applyFont="1" applyFill="1" applyBorder="1" applyAlignment="1">
      <alignment vertical="center"/>
    </xf>
    <xf numFmtId="167" fontId="11" fillId="2" borderId="1" xfId="3" applyNumberFormat="1" applyFont="1" applyFill="1" applyBorder="1" applyAlignment="1">
      <alignment vertical="center"/>
    </xf>
    <xf numFmtId="167" fontId="11" fillId="2" borderId="1" xfId="8" applyNumberFormat="1" applyFont="1" applyFill="1" applyBorder="1" applyAlignment="1">
      <alignment horizontal="right" vertical="center" wrapText="1"/>
    </xf>
    <xf numFmtId="164" fontId="36" fillId="2" borderId="1" xfId="0" applyNumberFormat="1" applyFont="1" applyFill="1" applyBorder="1" applyAlignment="1">
      <alignment horizontal="right" vertical="center" wrapText="1"/>
    </xf>
    <xf numFmtId="164" fontId="39" fillId="2" borderId="1" xfId="0" applyNumberFormat="1" applyFont="1" applyFill="1" applyBorder="1" applyAlignment="1">
      <alignment horizontal="right" vertical="center" wrapText="1"/>
    </xf>
    <xf numFmtId="168" fontId="4" fillId="4" borderId="1" xfId="0" applyNumberFormat="1" applyFont="1" applyFill="1" applyBorder="1" applyAlignment="1">
      <alignment vertical="center"/>
    </xf>
    <xf numFmtId="164" fontId="29" fillId="2" borderId="1" xfId="0" applyNumberFormat="1" applyFont="1" applyFill="1" applyBorder="1" applyAlignment="1">
      <alignment horizontal="right" vertical="center" wrapText="1"/>
    </xf>
    <xf numFmtId="0" fontId="2" fillId="0" borderId="1" xfId="0" applyFont="1" applyBorder="1"/>
    <xf numFmtId="0" fontId="17" fillId="0" borderId="1" xfId="0" applyFont="1" applyBorder="1"/>
    <xf numFmtId="0" fontId="40" fillId="0" borderId="0" xfId="0" applyFont="1"/>
    <xf numFmtId="0" fontId="41" fillId="2" borderId="1" xfId="0" applyFont="1" applyFill="1" applyBorder="1" applyAlignment="1">
      <alignment horizontal="center" vertical="center"/>
    </xf>
    <xf numFmtId="0" fontId="42" fillId="2" borderId="1" xfId="0" applyFont="1" applyFill="1" applyBorder="1" applyAlignment="1">
      <alignment horizontal="justify" vertical="center"/>
    </xf>
    <xf numFmtId="0" fontId="41" fillId="2" borderId="1" xfId="0" applyFont="1" applyFill="1" applyBorder="1" applyAlignment="1">
      <alignment vertical="center" wrapText="1"/>
    </xf>
    <xf numFmtId="0" fontId="42" fillId="2" borderId="1" xfId="0" applyFont="1" applyFill="1" applyBorder="1" applyAlignment="1">
      <alignment horizontal="left" vertical="center" wrapText="1"/>
    </xf>
    <xf numFmtId="171" fontId="29" fillId="2" borderId="1" xfId="6" applyNumberFormat="1" applyFont="1" applyFill="1" applyBorder="1" applyAlignment="1">
      <alignment horizontal="right" vertical="center" wrapText="1"/>
    </xf>
    <xf numFmtId="0" fontId="6" fillId="4" borderId="1" xfId="0" applyFont="1" applyFill="1" applyBorder="1" applyAlignment="1">
      <alignment vertical="center" wrapText="1"/>
    </xf>
    <xf numFmtId="164" fontId="3" fillId="0" borderId="1" xfId="0" applyNumberFormat="1" applyFont="1" applyBorder="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16" fillId="0" borderId="2" xfId="0" applyFont="1" applyBorder="1" applyAlignment="1">
      <alignment horizontal="center" vertical="center"/>
    </xf>
    <xf numFmtId="0" fontId="13"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right"/>
    </xf>
    <xf numFmtId="0" fontId="2" fillId="0" borderId="0" xfId="0" applyFont="1" applyFill="1" applyAlignment="1">
      <alignment horizontal="center" vertical="center"/>
    </xf>
    <xf numFmtId="0" fontId="17" fillId="0" borderId="0" xfId="0" applyFont="1" applyFill="1" applyAlignment="1">
      <alignment horizontal="center" vertical="center"/>
    </xf>
    <xf numFmtId="0" fontId="29" fillId="0" borderId="0" xfId="0" applyFont="1" applyFill="1" applyBorder="1" applyAlignment="1">
      <alignment horizontal="right" vertical="center"/>
    </xf>
    <xf numFmtId="165" fontId="2" fillId="0" borderId="1" xfId="3"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0" borderId="0" xfId="0" applyFont="1" applyFill="1" applyAlignment="1">
      <alignment horizontal="center" vertical="center"/>
    </xf>
    <xf numFmtId="0" fontId="22" fillId="0" borderId="0" xfId="0" applyFont="1" applyAlignment="1">
      <alignment horizontal="center" vertical="center"/>
    </xf>
    <xf numFmtId="0" fontId="12" fillId="0" borderId="0" xfId="0" applyFont="1" applyAlignment="1">
      <alignment horizontal="center"/>
    </xf>
    <xf numFmtId="0" fontId="23" fillId="0" borderId="2" xfId="0" applyFont="1" applyBorder="1" applyAlignment="1">
      <alignment horizontal="center" vertical="center"/>
    </xf>
    <xf numFmtId="0" fontId="20" fillId="0" borderId="0" xfId="0" applyFont="1" applyAlignment="1">
      <alignment horizontal="center" vertical="center"/>
    </xf>
    <xf numFmtId="0" fontId="22" fillId="3" borderId="0" xfId="0" applyFont="1" applyFill="1" applyAlignment="1">
      <alignment horizontal="center" vertical="center"/>
    </xf>
    <xf numFmtId="0" fontId="12" fillId="0" borderId="0" xfId="0" applyFont="1" applyAlignment="1">
      <alignment horizontal="center" vertical="center"/>
    </xf>
  </cellXfs>
  <cellStyles count="9">
    <cellStyle name="Comma" xfId="1" builtinId="3"/>
    <cellStyle name="Comma 12 2" xfId="5"/>
    <cellStyle name="Comma 2" xfId="8"/>
    <cellStyle name="Comma 2 2" xfId="7"/>
    <cellStyle name="Comma 3" xfId="3"/>
    <cellStyle name="Comma 4" xfId="6"/>
    <cellStyle name="Normal" xfId="0" builtinId="0"/>
    <cellStyle name="Normal 4" xfId="2"/>
    <cellStyle name="Normal_Bieu mau (CV )"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2"/>
        <xdr:cNvSpPr>
          <a:spLocks noChangeShapeType="1"/>
        </xdr:cNvSpPr>
      </xdr:nvSpPr>
      <xdr:spPr bwMode="auto">
        <a:xfrm>
          <a:off x="4933950"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3" name="Line 2"/>
        <xdr:cNvSpPr>
          <a:spLocks noChangeShapeType="1"/>
        </xdr:cNvSpPr>
      </xdr:nvSpPr>
      <xdr:spPr bwMode="auto">
        <a:xfrm>
          <a:off x="4933950"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4" name="Line 2"/>
        <xdr:cNvSpPr>
          <a:spLocks noChangeShapeType="1"/>
        </xdr:cNvSpPr>
      </xdr:nvSpPr>
      <xdr:spPr bwMode="auto">
        <a:xfrm>
          <a:off x="4933950"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5" name="Line 2"/>
        <xdr:cNvSpPr>
          <a:spLocks noChangeShapeType="1"/>
        </xdr:cNvSpPr>
      </xdr:nvSpPr>
      <xdr:spPr bwMode="auto">
        <a:xfrm>
          <a:off x="4933950"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Zalo%20Received%20Files\cong%20khai%20dau%20tu%20-%20TT10-2024-%20KTHT%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SGV"/>
      <sheetName val="BIỂU 1"/>
      <sheetName val="BIỂU 2 "/>
      <sheetName val="BIỂU 3 "/>
      <sheetName val="BIÊU 4"/>
      <sheetName val="BIỂU 5 "/>
    </sheetNames>
    <sheetDataSet>
      <sheetData sheetId="0"/>
      <sheetData sheetId="1"/>
      <sheetData sheetId="2"/>
      <sheetData sheetId="3"/>
      <sheetData sheetId="4">
        <row r="50">
          <cell r="B50" t="str">
            <v>Sửa chữa điện đường ĐH 29, đoạn từ đường ĐH 25 - KDC Lò Gõ</v>
          </cell>
          <cell r="C50">
            <v>993.91994999999997</v>
          </cell>
          <cell r="F50">
            <v>643.08317599999998</v>
          </cell>
        </row>
        <row r="51">
          <cell r="B51" t="str">
            <v>CT bổ sung trồng cây trên các tuyến đường</v>
          </cell>
          <cell r="C51">
            <v>390.36746700000003</v>
          </cell>
          <cell r="F51">
            <v>397.75299999999999</v>
          </cell>
        </row>
        <row r="52">
          <cell r="B52" t="str">
            <v>Công trình trồng tuyến hoa dọc QL 25 (từ Cầu bà Lê đến cầu Giao thông) giai đoạn 2</v>
          </cell>
          <cell r="C52">
            <v>714.77604499999995</v>
          </cell>
          <cell r="F52">
            <v>668.15300000000002</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abSelected="1" workbookViewId="0">
      <selection activeCell="C10" sqref="C10"/>
    </sheetView>
  </sheetViews>
  <sheetFormatPr defaultRowHeight="18.75" x14ac:dyDescent="0.3"/>
  <cols>
    <col min="1" max="1" width="6.5703125" style="5" customWidth="1"/>
    <col min="2" max="2" width="44.28515625" style="5" customWidth="1"/>
    <col min="3" max="3" width="18" style="5" customWidth="1"/>
    <col min="4" max="4" width="15.85546875" style="6" customWidth="1"/>
    <col min="5" max="5" width="21" style="6" customWidth="1"/>
    <col min="6" max="6" width="9.42578125" style="5" customWidth="1"/>
    <col min="7" max="7" width="16.42578125" style="5" bestFit="1" customWidth="1"/>
    <col min="8" max="253" width="9.140625" style="5"/>
    <col min="254" max="254" width="3.5703125" style="5" customWidth="1"/>
    <col min="255" max="255" width="8.7109375" style="5" customWidth="1"/>
    <col min="256" max="256" width="8.85546875" style="5" customWidth="1"/>
    <col min="257" max="257" width="7.5703125" style="5" customWidth="1"/>
    <col min="258" max="258" width="8.5703125" style="5" customWidth="1"/>
    <col min="259" max="259" width="15.5703125" style="5" customWidth="1"/>
    <col min="260" max="260" width="14.85546875" style="5" customWidth="1"/>
    <col min="261" max="261" width="16.140625" style="5" customWidth="1"/>
    <col min="262" max="262" width="11.28515625" style="5" customWidth="1"/>
    <col min="263" max="263" width="16.42578125" style="5" bestFit="1" customWidth="1"/>
    <col min="264" max="509" width="9.140625" style="5"/>
    <col min="510" max="510" width="3.5703125" style="5" customWidth="1"/>
    <col min="511" max="511" width="8.7109375" style="5" customWidth="1"/>
    <col min="512" max="512" width="8.85546875" style="5" customWidth="1"/>
    <col min="513" max="513" width="7.5703125" style="5" customWidth="1"/>
    <col min="514" max="514" width="8.5703125" style="5" customWidth="1"/>
    <col min="515" max="515" width="15.5703125" style="5" customWidth="1"/>
    <col min="516" max="516" width="14.85546875" style="5" customWidth="1"/>
    <col min="517" max="517" width="16.140625" style="5" customWidth="1"/>
    <col min="518" max="518" width="11.28515625" style="5" customWidth="1"/>
    <col min="519" max="519" width="16.42578125" style="5" bestFit="1" customWidth="1"/>
    <col min="520" max="765" width="9.140625" style="5"/>
    <col min="766" max="766" width="3.5703125" style="5" customWidth="1"/>
    <col min="767" max="767" width="8.7109375" style="5" customWidth="1"/>
    <col min="768" max="768" width="8.85546875" style="5" customWidth="1"/>
    <col min="769" max="769" width="7.5703125" style="5" customWidth="1"/>
    <col min="770" max="770" width="8.5703125" style="5" customWidth="1"/>
    <col min="771" max="771" width="15.5703125" style="5" customWidth="1"/>
    <col min="772" max="772" width="14.85546875" style="5" customWidth="1"/>
    <col min="773" max="773" width="16.140625" style="5" customWidth="1"/>
    <col min="774" max="774" width="11.28515625" style="5" customWidth="1"/>
    <col min="775" max="775" width="16.42578125" style="5" bestFit="1" customWidth="1"/>
    <col min="776" max="1021" width="9.140625" style="5"/>
    <col min="1022" max="1022" width="3.5703125" style="5" customWidth="1"/>
    <col min="1023" max="1023" width="8.7109375" style="5" customWidth="1"/>
    <col min="1024" max="1024" width="8.85546875" style="5" customWidth="1"/>
    <col min="1025" max="1025" width="7.5703125" style="5" customWidth="1"/>
    <col min="1026" max="1026" width="8.5703125" style="5" customWidth="1"/>
    <col min="1027" max="1027" width="15.5703125" style="5" customWidth="1"/>
    <col min="1028" max="1028" width="14.85546875" style="5" customWidth="1"/>
    <col min="1029" max="1029" width="16.140625" style="5" customWidth="1"/>
    <col min="1030" max="1030" width="11.28515625" style="5" customWidth="1"/>
    <col min="1031" max="1031" width="16.42578125" style="5" bestFit="1" customWidth="1"/>
    <col min="1032" max="1277" width="9.140625" style="5"/>
    <col min="1278" max="1278" width="3.5703125" style="5" customWidth="1"/>
    <col min="1279" max="1279" width="8.7109375" style="5" customWidth="1"/>
    <col min="1280" max="1280" width="8.85546875" style="5" customWidth="1"/>
    <col min="1281" max="1281" width="7.5703125" style="5" customWidth="1"/>
    <col min="1282" max="1282" width="8.5703125" style="5" customWidth="1"/>
    <col min="1283" max="1283" width="15.5703125" style="5" customWidth="1"/>
    <col min="1284" max="1284" width="14.85546875" style="5" customWidth="1"/>
    <col min="1285" max="1285" width="16.140625" style="5" customWidth="1"/>
    <col min="1286" max="1286" width="11.28515625" style="5" customWidth="1"/>
    <col min="1287" max="1287" width="16.42578125" style="5" bestFit="1" customWidth="1"/>
    <col min="1288" max="1533" width="9.140625" style="5"/>
    <col min="1534" max="1534" width="3.5703125" style="5" customWidth="1"/>
    <col min="1535" max="1535" width="8.7109375" style="5" customWidth="1"/>
    <col min="1536" max="1536" width="8.85546875" style="5" customWidth="1"/>
    <col min="1537" max="1537" width="7.5703125" style="5" customWidth="1"/>
    <col min="1538" max="1538" width="8.5703125" style="5" customWidth="1"/>
    <col min="1539" max="1539" width="15.5703125" style="5" customWidth="1"/>
    <col min="1540" max="1540" width="14.85546875" style="5" customWidth="1"/>
    <col min="1541" max="1541" width="16.140625" style="5" customWidth="1"/>
    <col min="1542" max="1542" width="11.28515625" style="5" customWidth="1"/>
    <col min="1543" max="1543" width="16.42578125" style="5" bestFit="1" customWidth="1"/>
    <col min="1544" max="1789" width="9.140625" style="5"/>
    <col min="1790" max="1790" width="3.5703125" style="5" customWidth="1"/>
    <col min="1791" max="1791" width="8.7109375" style="5" customWidth="1"/>
    <col min="1792" max="1792" width="8.85546875" style="5" customWidth="1"/>
    <col min="1793" max="1793" width="7.5703125" style="5" customWidth="1"/>
    <col min="1794" max="1794" width="8.5703125" style="5" customWidth="1"/>
    <col min="1795" max="1795" width="15.5703125" style="5" customWidth="1"/>
    <col min="1796" max="1796" width="14.85546875" style="5" customWidth="1"/>
    <col min="1797" max="1797" width="16.140625" style="5" customWidth="1"/>
    <col min="1798" max="1798" width="11.28515625" style="5" customWidth="1"/>
    <col min="1799" max="1799" width="16.42578125" style="5" bestFit="1" customWidth="1"/>
    <col min="1800" max="2045" width="9.140625" style="5"/>
    <col min="2046" max="2046" width="3.5703125" style="5" customWidth="1"/>
    <col min="2047" max="2047" width="8.7109375" style="5" customWidth="1"/>
    <col min="2048" max="2048" width="8.85546875" style="5" customWidth="1"/>
    <col min="2049" max="2049" width="7.5703125" style="5" customWidth="1"/>
    <col min="2050" max="2050" width="8.5703125" style="5" customWidth="1"/>
    <col min="2051" max="2051" width="15.5703125" style="5" customWidth="1"/>
    <col min="2052" max="2052" width="14.85546875" style="5" customWidth="1"/>
    <col min="2053" max="2053" width="16.140625" style="5" customWidth="1"/>
    <col min="2054" max="2054" width="11.28515625" style="5" customWidth="1"/>
    <col min="2055" max="2055" width="16.42578125" style="5" bestFit="1" customWidth="1"/>
    <col min="2056" max="2301" width="9.140625" style="5"/>
    <col min="2302" max="2302" width="3.5703125" style="5" customWidth="1"/>
    <col min="2303" max="2303" width="8.7109375" style="5" customWidth="1"/>
    <col min="2304" max="2304" width="8.85546875" style="5" customWidth="1"/>
    <col min="2305" max="2305" width="7.5703125" style="5" customWidth="1"/>
    <col min="2306" max="2306" width="8.5703125" style="5" customWidth="1"/>
    <col min="2307" max="2307" width="15.5703125" style="5" customWidth="1"/>
    <col min="2308" max="2308" width="14.85546875" style="5" customWidth="1"/>
    <col min="2309" max="2309" width="16.140625" style="5" customWidth="1"/>
    <col min="2310" max="2310" width="11.28515625" style="5" customWidth="1"/>
    <col min="2311" max="2311" width="16.42578125" style="5" bestFit="1" customWidth="1"/>
    <col min="2312" max="2557" width="9.140625" style="5"/>
    <col min="2558" max="2558" width="3.5703125" style="5" customWidth="1"/>
    <col min="2559" max="2559" width="8.7109375" style="5" customWidth="1"/>
    <col min="2560" max="2560" width="8.85546875" style="5" customWidth="1"/>
    <col min="2561" max="2561" width="7.5703125" style="5" customWidth="1"/>
    <col min="2562" max="2562" width="8.5703125" style="5" customWidth="1"/>
    <col min="2563" max="2563" width="15.5703125" style="5" customWidth="1"/>
    <col min="2564" max="2564" width="14.85546875" style="5" customWidth="1"/>
    <col min="2565" max="2565" width="16.140625" style="5" customWidth="1"/>
    <col min="2566" max="2566" width="11.28515625" style="5" customWidth="1"/>
    <col min="2567" max="2567" width="16.42578125" style="5" bestFit="1" customWidth="1"/>
    <col min="2568" max="2813" width="9.140625" style="5"/>
    <col min="2814" max="2814" width="3.5703125" style="5" customWidth="1"/>
    <col min="2815" max="2815" width="8.7109375" style="5" customWidth="1"/>
    <col min="2816" max="2816" width="8.85546875" style="5" customWidth="1"/>
    <col min="2817" max="2817" width="7.5703125" style="5" customWidth="1"/>
    <col min="2818" max="2818" width="8.5703125" style="5" customWidth="1"/>
    <col min="2819" max="2819" width="15.5703125" style="5" customWidth="1"/>
    <col min="2820" max="2820" width="14.85546875" style="5" customWidth="1"/>
    <col min="2821" max="2821" width="16.140625" style="5" customWidth="1"/>
    <col min="2822" max="2822" width="11.28515625" style="5" customWidth="1"/>
    <col min="2823" max="2823" width="16.42578125" style="5" bestFit="1" customWidth="1"/>
    <col min="2824" max="3069" width="9.140625" style="5"/>
    <col min="3070" max="3070" width="3.5703125" style="5" customWidth="1"/>
    <col min="3071" max="3071" width="8.7109375" style="5" customWidth="1"/>
    <col min="3072" max="3072" width="8.85546875" style="5" customWidth="1"/>
    <col min="3073" max="3073" width="7.5703125" style="5" customWidth="1"/>
    <col min="3074" max="3074" width="8.5703125" style="5" customWidth="1"/>
    <col min="3075" max="3075" width="15.5703125" style="5" customWidth="1"/>
    <col min="3076" max="3076" width="14.85546875" style="5" customWidth="1"/>
    <col min="3077" max="3077" width="16.140625" style="5" customWidth="1"/>
    <col min="3078" max="3078" width="11.28515625" style="5" customWidth="1"/>
    <col min="3079" max="3079" width="16.42578125" style="5" bestFit="1" customWidth="1"/>
    <col min="3080" max="3325" width="9.140625" style="5"/>
    <col min="3326" max="3326" width="3.5703125" style="5" customWidth="1"/>
    <col min="3327" max="3327" width="8.7109375" style="5" customWidth="1"/>
    <col min="3328" max="3328" width="8.85546875" style="5" customWidth="1"/>
    <col min="3329" max="3329" width="7.5703125" style="5" customWidth="1"/>
    <col min="3330" max="3330" width="8.5703125" style="5" customWidth="1"/>
    <col min="3331" max="3331" width="15.5703125" style="5" customWidth="1"/>
    <col min="3332" max="3332" width="14.85546875" style="5" customWidth="1"/>
    <col min="3333" max="3333" width="16.140625" style="5" customWidth="1"/>
    <col min="3334" max="3334" width="11.28515625" style="5" customWidth="1"/>
    <col min="3335" max="3335" width="16.42578125" style="5" bestFit="1" customWidth="1"/>
    <col min="3336" max="3581" width="9.140625" style="5"/>
    <col min="3582" max="3582" width="3.5703125" style="5" customWidth="1"/>
    <col min="3583" max="3583" width="8.7109375" style="5" customWidth="1"/>
    <col min="3584" max="3584" width="8.85546875" style="5" customWidth="1"/>
    <col min="3585" max="3585" width="7.5703125" style="5" customWidth="1"/>
    <col min="3586" max="3586" width="8.5703125" style="5" customWidth="1"/>
    <col min="3587" max="3587" width="15.5703125" style="5" customWidth="1"/>
    <col min="3588" max="3588" width="14.85546875" style="5" customWidth="1"/>
    <col min="3589" max="3589" width="16.140625" style="5" customWidth="1"/>
    <col min="3590" max="3590" width="11.28515625" style="5" customWidth="1"/>
    <col min="3591" max="3591" width="16.42578125" style="5" bestFit="1" customWidth="1"/>
    <col min="3592" max="3837" width="9.140625" style="5"/>
    <col min="3838" max="3838" width="3.5703125" style="5" customWidth="1"/>
    <col min="3839" max="3839" width="8.7109375" style="5" customWidth="1"/>
    <col min="3840" max="3840" width="8.85546875" style="5" customWidth="1"/>
    <col min="3841" max="3841" width="7.5703125" style="5" customWidth="1"/>
    <col min="3842" max="3842" width="8.5703125" style="5" customWidth="1"/>
    <col min="3843" max="3843" width="15.5703125" style="5" customWidth="1"/>
    <col min="3844" max="3844" width="14.85546875" style="5" customWidth="1"/>
    <col min="3845" max="3845" width="16.140625" style="5" customWidth="1"/>
    <col min="3846" max="3846" width="11.28515625" style="5" customWidth="1"/>
    <col min="3847" max="3847" width="16.42578125" style="5" bestFit="1" customWidth="1"/>
    <col min="3848" max="4093" width="9.140625" style="5"/>
    <col min="4094" max="4094" width="3.5703125" style="5" customWidth="1"/>
    <col min="4095" max="4095" width="8.7109375" style="5" customWidth="1"/>
    <col min="4096" max="4096" width="8.85546875" style="5" customWidth="1"/>
    <col min="4097" max="4097" width="7.5703125" style="5" customWidth="1"/>
    <col min="4098" max="4098" width="8.5703125" style="5" customWidth="1"/>
    <col min="4099" max="4099" width="15.5703125" style="5" customWidth="1"/>
    <col min="4100" max="4100" width="14.85546875" style="5" customWidth="1"/>
    <col min="4101" max="4101" width="16.140625" style="5" customWidth="1"/>
    <col min="4102" max="4102" width="11.28515625" style="5" customWidth="1"/>
    <col min="4103" max="4103" width="16.42578125" style="5" bestFit="1" customWidth="1"/>
    <col min="4104" max="4349" width="9.140625" style="5"/>
    <col min="4350" max="4350" width="3.5703125" style="5" customWidth="1"/>
    <col min="4351" max="4351" width="8.7109375" style="5" customWidth="1"/>
    <col min="4352" max="4352" width="8.85546875" style="5" customWidth="1"/>
    <col min="4353" max="4353" width="7.5703125" style="5" customWidth="1"/>
    <col min="4354" max="4354" width="8.5703125" style="5" customWidth="1"/>
    <col min="4355" max="4355" width="15.5703125" style="5" customWidth="1"/>
    <col min="4356" max="4356" width="14.85546875" style="5" customWidth="1"/>
    <col min="4357" max="4357" width="16.140625" style="5" customWidth="1"/>
    <col min="4358" max="4358" width="11.28515625" style="5" customWidth="1"/>
    <col min="4359" max="4359" width="16.42578125" style="5" bestFit="1" customWidth="1"/>
    <col min="4360" max="4605" width="9.140625" style="5"/>
    <col min="4606" max="4606" width="3.5703125" style="5" customWidth="1"/>
    <col min="4607" max="4607" width="8.7109375" style="5" customWidth="1"/>
    <col min="4608" max="4608" width="8.85546875" style="5" customWidth="1"/>
    <col min="4609" max="4609" width="7.5703125" style="5" customWidth="1"/>
    <col min="4610" max="4610" width="8.5703125" style="5" customWidth="1"/>
    <col min="4611" max="4611" width="15.5703125" style="5" customWidth="1"/>
    <col min="4612" max="4612" width="14.85546875" style="5" customWidth="1"/>
    <col min="4613" max="4613" width="16.140625" style="5" customWidth="1"/>
    <col min="4614" max="4614" width="11.28515625" style="5" customWidth="1"/>
    <col min="4615" max="4615" width="16.42578125" style="5" bestFit="1" customWidth="1"/>
    <col min="4616" max="4861" width="9.140625" style="5"/>
    <col min="4862" max="4862" width="3.5703125" style="5" customWidth="1"/>
    <col min="4863" max="4863" width="8.7109375" style="5" customWidth="1"/>
    <col min="4864" max="4864" width="8.85546875" style="5" customWidth="1"/>
    <col min="4865" max="4865" width="7.5703125" style="5" customWidth="1"/>
    <col min="4866" max="4866" width="8.5703125" style="5" customWidth="1"/>
    <col min="4867" max="4867" width="15.5703125" style="5" customWidth="1"/>
    <col min="4868" max="4868" width="14.85546875" style="5" customWidth="1"/>
    <col min="4869" max="4869" width="16.140625" style="5" customWidth="1"/>
    <col min="4870" max="4870" width="11.28515625" style="5" customWidth="1"/>
    <col min="4871" max="4871" width="16.42578125" style="5" bestFit="1" customWidth="1"/>
    <col min="4872" max="5117" width="9.140625" style="5"/>
    <col min="5118" max="5118" width="3.5703125" style="5" customWidth="1"/>
    <col min="5119" max="5119" width="8.7109375" style="5" customWidth="1"/>
    <col min="5120" max="5120" width="8.85546875" style="5" customWidth="1"/>
    <col min="5121" max="5121" width="7.5703125" style="5" customWidth="1"/>
    <col min="5122" max="5122" width="8.5703125" style="5" customWidth="1"/>
    <col min="5123" max="5123" width="15.5703125" style="5" customWidth="1"/>
    <col min="5124" max="5124" width="14.85546875" style="5" customWidth="1"/>
    <col min="5125" max="5125" width="16.140625" style="5" customWidth="1"/>
    <col min="5126" max="5126" width="11.28515625" style="5" customWidth="1"/>
    <col min="5127" max="5127" width="16.42578125" style="5" bestFit="1" customWidth="1"/>
    <col min="5128" max="5373" width="9.140625" style="5"/>
    <col min="5374" max="5374" width="3.5703125" style="5" customWidth="1"/>
    <col min="5375" max="5375" width="8.7109375" style="5" customWidth="1"/>
    <col min="5376" max="5376" width="8.85546875" style="5" customWidth="1"/>
    <col min="5377" max="5377" width="7.5703125" style="5" customWidth="1"/>
    <col min="5378" max="5378" width="8.5703125" style="5" customWidth="1"/>
    <col min="5379" max="5379" width="15.5703125" style="5" customWidth="1"/>
    <col min="5380" max="5380" width="14.85546875" style="5" customWidth="1"/>
    <col min="5381" max="5381" width="16.140625" style="5" customWidth="1"/>
    <col min="5382" max="5382" width="11.28515625" style="5" customWidth="1"/>
    <col min="5383" max="5383" width="16.42578125" style="5" bestFit="1" customWidth="1"/>
    <col min="5384" max="5629" width="9.140625" style="5"/>
    <col min="5630" max="5630" width="3.5703125" style="5" customWidth="1"/>
    <col min="5631" max="5631" width="8.7109375" style="5" customWidth="1"/>
    <col min="5632" max="5632" width="8.85546875" style="5" customWidth="1"/>
    <col min="5633" max="5633" width="7.5703125" style="5" customWidth="1"/>
    <col min="5634" max="5634" width="8.5703125" style="5" customWidth="1"/>
    <col min="5635" max="5635" width="15.5703125" style="5" customWidth="1"/>
    <col min="5636" max="5636" width="14.85546875" style="5" customWidth="1"/>
    <col min="5637" max="5637" width="16.140625" style="5" customWidth="1"/>
    <col min="5638" max="5638" width="11.28515625" style="5" customWidth="1"/>
    <col min="5639" max="5639" width="16.42578125" style="5" bestFit="1" customWidth="1"/>
    <col min="5640" max="5885" width="9.140625" style="5"/>
    <col min="5886" max="5886" width="3.5703125" style="5" customWidth="1"/>
    <col min="5887" max="5887" width="8.7109375" style="5" customWidth="1"/>
    <col min="5888" max="5888" width="8.85546875" style="5" customWidth="1"/>
    <col min="5889" max="5889" width="7.5703125" style="5" customWidth="1"/>
    <col min="5890" max="5890" width="8.5703125" style="5" customWidth="1"/>
    <col min="5891" max="5891" width="15.5703125" style="5" customWidth="1"/>
    <col min="5892" max="5892" width="14.85546875" style="5" customWidth="1"/>
    <col min="5893" max="5893" width="16.140625" style="5" customWidth="1"/>
    <col min="5894" max="5894" width="11.28515625" style="5" customWidth="1"/>
    <col min="5895" max="5895" width="16.42578125" style="5" bestFit="1" customWidth="1"/>
    <col min="5896" max="6141" width="9.140625" style="5"/>
    <col min="6142" max="6142" width="3.5703125" style="5" customWidth="1"/>
    <col min="6143" max="6143" width="8.7109375" style="5" customWidth="1"/>
    <col min="6144" max="6144" width="8.85546875" style="5" customWidth="1"/>
    <col min="6145" max="6145" width="7.5703125" style="5" customWidth="1"/>
    <col min="6146" max="6146" width="8.5703125" style="5" customWidth="1"/>
    <col min="6147" max="6147" width="15.5703125" style="5" customWidth="1"/>
    <col min="6148" max="6148" width="14.85546875" style="5" customWidth="1"/>
    <col min="6149" max="6149" width="16.140625" style="5" customWidth="1"/>
    <col min="6150" max="6150" width="11.28515625" style="5" customWidth="1"/>
    <col min="6151" max="6151" width="16.42578125" style="5" bestFit="1" customWidth="1"/>
    <col min="6152" max="6397" width="9.140625" style="5"/>
    <col min="6398" max="6398" width="3.5703125" style="5" customWidth="1"/>
    <col min="6399" max="6399" width="8.7109375" style="5" customWidth="1"/>
    <col min="6400" max="6400" width="8.85546875" style="5" customWidth="1"/>
    <col min="6401" max="6401" width="7.5703125" style="5" customWidth="1"/>
    <col min="6402" max="6402" width="8.5703125" style="5" customWidth="1"/>
    <col min="6403" max="6403" width="15.5703125" style="5" customWidth="1"/>
    <col min="6404" max="6404" width="14.85546875" style="5" customWidth="1"/>
    <col min="6405" max="6405" width="16.140625" style="5" customWidth="1"/>
    <col min="6406" max="6406" width="11.28515625" style="5" customWidth="1"/>
    <col min="6407" max="6407" width="16.42578125" style="5" bestFit="1" customWidth="1"/>
    <col min="6408" max="6653" width="9.140625" style="5"/>
    <col min="6654" max="6654" width="3.5703125" style="5" customWidth="1"/>
    <col min="6655" max="6655" width="8.7109375" style="5" customWidth="1"/>
    <col min="6656" max="6656" width="8.85546875" style="5" customWidth="1"/>
    <col min="6657" max="6657" width="7.5703125" style="5" customWidth="1"/>
    <col min="6658" max="6658" width="8.5703125" style="5" customWidth="1"/>
    <col min="6659" max="6659" width="15.5703125" style="5" customWidth="1"/>
    <col min="6660" max="6660" width="14.85546875" style="5" customWidth="1"/>
    <col min="6661" max="6661" width="16.140625" style="5" customWidth="1"/>
    <col min="6662" max="6662" width="11.28515625" style="5" customWidth="1"/>
    <col min="6663" max="6663" width="16.42578125" style="5" bestFit="1" customWidth="1"/>
    <col min="6664" max="6909" width="9.140625" style="5"/>
    <col min="6910" max="6910" width="3.5703125" style="5" customWidth="1"/>
    <col min="6911" max="6911" width="8.7109375" style="5" customWidth="1"/>
    <col min="6912" max="6912" width="8.85546875" style="5" customWidth="1"/>
    <col min="6913" max="6913" width="7.5703125" style="5" customWidth="1"/>
    <col min="6914" max="6914" width="8.5703125" style="5" customWidth="1"/>
    <col min="6915" max="6915" width="15.5703125" style="5" customWidth="1"/>
    <col min="6916" max="6916" width="14.85546875" style="5" customWidth="1"/>
    <col min="6917" max="6917" width="16.140625" style="5" customWidth="1"/>
    <col min="6918" max="6918" width="11.28515625" style="5" customWidth="1"/>
    <col min="6919" max="6919" width="16.42578125" style="5" bestFit="1" customWidth="1"/>
    <col min="6920" max="7165" width="9.140625" style="5"/>
    <col min="7166" max="7166" width="3.5703125" style="5" customWidth="1"/>
    <col min="7167" max="7167" width="8.7109375" style="5" customWidth="1"/>
    <col min="7168" max="7168" width="8.85546875" style="5" customWidth="1"/>
    <col min="7169" max="7169" width="7.5703125" style="5" customWidth="1"/>
    <col min="7170" max="7170" width="8.5703125" style="5" customWidth="1"/>
    <col min="7171" max="7171" width="15.5703125" style="5" customWidth="1"/>
    <col min="7172" max="7172" width="14.85546875" style="5" customWidth="1"/>
    <col min="7173" max="7173" width="16.140625" style="5" customWidth="1"/>
    <col min="7174" max="7174" width="11.28515625" style="5" customWidth="1"/>
    <col min="7175" max="7175" width="16.42578125" style="5" bestFit="1" customWidth="1"/>
    <col min="7176" max="7421" width="9.140625" style="5"/>
    <col min="7422" max="7422" width="3.5703125" style="5" customWidth="1"/>
    <col min="7423" max="7423" width="8.7109375" style="5" customWidth="1"/>
    <col min="7424" max="7424" width="8.85546875" style="5" customWidth="1"/>
    <col min="7425" max="7425" width="7.5703125" style="5" customWidth="1"/>
    <col min="7426" max="7426" width="8.5703125" style="5" customWidth="1"/>
    <col min="7427" max="7427" width="15.5703125" style="5" customWidth="1"/>
    <col min="7428" max="7428" width="14.85546875" style="5" customWidth="1"/>
    <col min="7429" max="7429" width="16.140625" style="5" customWidth="1"/>
    <col min="7430" max="7430" width="11.28515625" style="5" customWidth="1"/>
    <col min="7431" max="7431" width="16.42578125" style="5" bestFit="1" customWidth="1"/>
    <col min="7432" max="7677" width="9.140625" style="5"/>
    <col min="7678" max="7678" width="3.5703125" style="5" customWidth="1"/>
    <col min="7679" max="7679" width="8.7109375" style="5" customWidth="1"/>
    <col min="7680" max="7680" width="8.85546875" style="5" customWidth="1"/>
    <col min="7681" max="7681" width="7.5703125" style="5" customWidth="1"/>
    <col min="7682" max="7682" width="8.5703125" style="5" customWidth="1"/>
    <col min="7683" max="7683" width="15.5703125" style="5" customWidth="1"/>
    <col min="7684" max="7684" width="14.85546875" style="5" customWidth="1"/>
    <col min="7685" max="7685" width="16.140625" style="5" customWidth="1"/>
    <col min="7686" max="7686" width="11.28515625" style="5" customWidth="1"/>
    <col min="7687" max="7687" width="16.42578125" style="5" bestFit="1" customWidth="1"/>
    <col min="7688" max="7933" width="9.140625" style="5"/>
    <col min="7934" max="7934" width="3.5703125" style="5" customWidth="1"/>
    <col min="7935" max="7935" width="8.7109375" style="5" customWidth="1"/>
    <col min="7936" max="7936" width="8.85546875" style="5" customWidth="1"/>
    <col min="7937" max="7937" width="7.5703125" style="5" customWidth="1"/>
    <col min="7938" max="7938" width="8.5703125" style="5" customWidth="1"/>
    <col min="7939" max="7939" width="15.5703125" style="5" customWidth="1"/>
    <col min="7940" max="7940" width="14.85546875" style="5" customWidth="1"/>
    <col min="7941" max="7941" width="16.140625" style="5" customWidth="1"/>
    <col min="7942" max="7942" width="11.28515625" style="5" customWidth="1"/>
    <col min="7943" max="7943" width="16.42578125" style="5" bestFit="1" customWidth="1"/>
    <col min="7944" max="8189" width="9.140625" style="5"/>
    <col min="8190" max="8190" width="3.5703125" style="5" customWidth="1"/>
    <col min="8191" max="8191" width="8.7109375" style="5" customWidth="1"/>
    <col min="8192" max="8192" width="8.85546875" style="5" customWidth="1"/>
    <col min="8193" max="8193" width="7.5703125" style="5" customWidth="1"/>
    <col min="8194" max="8194" width="8.5703125" style="5" customWidth="1"/>
    <col min="8195" max="8195" width="15.5703125" style="5" customWidth="1"/>
    <col min="8196" max="8196" width="14.85546875" style="5" customWidth="1"/>
    <col min="8197" max="8197" width="16.140625" style="5" customWidth="1"/>
    <col min="8198" max="8198" width="11.28515625" style="5" customWidth="1"/>
    <col min="8199" max="8199" width="16.42578125" style="5" bestFit="1" customWidth="1"/>
    <col min="8200" max="8445" width="9.140625" style="5"/>
    <col min="8446" max="8446" width="3.5703125" style="5" customWidth="1"/>
    <col min="8447" max="8447" width="8.7109375" style="5" customWidth="1"/>
    <col min="8448" max="8448" width="8.85546875" style="5" customWidth="1"/>
    <col min="8449" max="8449" width="7.5703125" style="5" customWidth="1"/>
    <col min="8450" max="8450" width="8.5703125" style="5" customWidth="1"/>
    <col min="8451" max="8451" width="15.5703125" style="5" customWidth="1"/>
    <col min="8452" max="8452" width="14.85546875" style="5" customWidth="1"/>
    <col min="8453" max="8453" width="16.140625" style="5" customWidth="1"/>
    <col min="8454" max="8454" width="11.28515625" style="5" customWidth="1"/>
    <col min="8455" max="8455" width="16.42578125" style="5" bestFit="1" customWidth="1"/>
    <col min="8456" max="8701" width="9.140625" style="5"/>
    <col min="8702" max="8702" width="3.5703125" style="5" customWidth="1"/>
    <col min="8703" max="8703" width="8.7109375" style="5" customWidth="1"/>
    <col min="8704" max="8704" width="8.85546875" style="5" customWidth="1"/>
    <col min="8705" max="8705" width="7.5703125" style="5" customWidth="1"/>
    <col min="8706" max="8706" width="8.5703125" style="5" customWidth="1"/>
    <col min="8707" max="8707" width="15.5703125" style="5" customWidth="1"/>
    <col min="8708" max="8708" width="14.85546875" style="5" customWidth="1"/>
    <col min="8709" max="8709" width="16.140625" style="5" customWidth="1"/>
    <col min="8710" max="8710" width="11.28515625" style="5" customWidth="1"/>
    <col min="8711" max="8711" width="16.42578125" style="5" bestFit="1" customWidth="1"/>
    <col min="8712" max="8957" width="9.140625" style="5"/>
    <col min="8958" max="8958" width="3.5703125" style="5" customWidth="1"/>
    <col min="8959" max="8959" width="8.7109375" style="5" customWidth="1"/>
    <col min="8960" max="8960" width="8.85546875" style="5" customWidth="1"/>
    <col min="8961" max="8961" width="7.5703125" style="5" customWidth="1"/>
    <col min="8962" max="8962" width="8.5703125" style="5" customWidth="1"/>
    <col min="8963" max="8963" width="15.5703125" style="5" customWidth="1"/>
    <col min="8964" max="8964" width="14.85546875" style="5" customWidth="1"/>
    <col min="8965" max="8965" width="16.140625" style="5" customWidth="1"/>
    <col min="8966" max="8966" width="11.28515625" style="5" customWidth="1"/>
    <col min="8967" max="8967" width="16.42578125" style="5" bestFit="1" customWidth="1"/>
    <col min="8968" max="9213" width="9.140625" style="5"/>
    <col min="9214" max="9214" width="3.5703125" style="5" customWidth="1"/>
    <col min="9215" max="9215" width="8.7109375" style="5" customWidth="1"/>
    <col min="9216" max="9216" width="8.85546875" style="5" customWidth="1"/>
    <col min="9217" max="9217" width="7.5703125" style="5" customWidth="1"/>
    <col min="9218" max="9218" width="8.5703125" style="5" customWidth="1"/>
    <col min="9219" max="9219" width="15.5703125" style="5" customWidth="1"/>
    <col min="9220" max="9220" width="14.85546875" style="5" customWidth="1"/>
    <col min="9221" max="9221" width="16.140625" style="5" customWidth="1"/>
    <col min="9222" max="9222" width="11.28515625" style="5" customWidth="1"/>
    <col min="9223" max="9223" width="16.42578125" style="5" bestFit="1" customWidth="1"/>
    <col min="9224" max="9469" width="9.140625" style="5"/>
    <col min="9470" max="9470" width="3.5703125" style="5" customWidth="1"/>
    <col min="9471" max="9471" width="8.7109375" style="5" customWidth="1"/>
    <col min="9472" max="9472" width="8.85546875" style="5" customWidth="1"/>
    <col min="9473" max="9473" width="7.5703125" style="5" customWidth="1"/>
    <col min="9474" max="9474" width="8.5703125" style="5" customWidth="1"/>
    <col min="9475" max="9475" width="15.5703125" style="5" customWidth="1"/>
    <col min="9476" max="9476" width="14.85546875" style="5" customWidth="1"/>
    <col min="9477" max="9477" width="16.140625" style="5" customWidth="1"/>
    <col min="9478" max="9478" width="11.28515625" style="5" customWidth="1"/>
    <col min="9479" max="9479" width="16.42578125" style="5" bestFit="1" customWidth="1"/>
    <col min="9480" max="9725" width="9.140625" style="5"/>
    <col min="9726" max="9726" width="3.5703125" style="5" customWidth="1"/>
    <col min="9727" max="9727" width="8.7109375" style="5" customWidth="1"/>
    <col min="9728" max="9728" width="8.85546875" style="5" customWidth="1"/>
    <col min="9729" max="9729" width="7.5703125" style="5" customWidth="1"/>
    <col min="9730" max="9730" width="8.5703125" style="5" customWidth="1"/>
    <col min="9731" max="9731" width="15.5703125" style="5" customWidth="1"/>
    <col min="9732" max="9732" width="14.85546875" style="5" customWidth="1"/>
    <col min="9733" max="9733" width="16.140625" style="5" customWidth="1"/>
    <col min="9734" max="9734" width="11.28515625" style="5" customWidth="1"/>
    <col min="9735" max="9735" width="16.42578125" style="5" bestFit="1" customWidth="1"/>
    <col min="9736" max="9981" width="9.140625" style="5"/>
    <col min="9982" max="9982" width="3.5703125" style="5" customWidth="1"/>
    <col min="9983" max="9983" width="8.7109375" style="5" customWidth="1"/>
    <col min="9984" max="9984" width="8.85546875" style="5" customWidth="1"/>
    <col min="9985" max="9985" width="7.5703125" style="5" customWidth="1"/>
    <col min="9986" max="9986" width="8.5703125" style="5" customWidth="1"/>
    <col min="9987" max="9987" width="15.5703125" style="5" customWidth="1"/>
    <col min="9988" max="9988" width="14.85546875" style="5" customWidth="1"/>
    <col min="9989" max="9989" width="16.140625" style="5" customWidth="1"/>
    <col min="9990" max="9990" width="11.28515625" style="5" customWidth="1"/>
    <col min="9991" max="9991" width="16.42578125" style="5" bestFit="1" customWidth="1"/>
    <col min="9992" max="10237" width="9.140625" style="5"/>
    <col min="10238" max="10238" width="3.5703125" style="5" customWidth="1"/>
    <col min="10239" max="10239" width="8.7109375" style="5" customWidth="1"/>
    <col min="10240" max="10240" width="8.85546875" style="5" customWidth="1"/>
    <col min="10241" max="10241" width="7.5703125" style="5" customWidth="1"/>
    <col min="10242" max="10242" width="8.5703125" style="5" customWidth="1"/>
    <col min="10243" max="10243" width="15.5703125" style="5" customWidth="1"/>
    <col min="10244" max="10244" width="14.85546875" style="5" customWidth="1"/>
    <col min="10245" max="10245" width="16.140625" style="5" customWidth="1"/>
    <col min="10246" max="10246" width="11.28515625" style="5" customWidth="1"/>
    <col min="10247" max="10247" width="16.42578125" style="5" bestFit="1" customWidth="1"/>
    <col min="10248" max="10493" width="9.140625" style="5"/>
    <col min="10494" max="10494" width="3.5703125" style="5" customWidth="1"/>
    <col min="10495" max="10495" width="8.7109375" style="5" customWidth="1"/>
    <col min="10496" max="10496" width="8.85546875" style="5" customWidth="1"/>
    <col min="10497" max="10497" width="7.5703125" style="5" customWidth="1"/>
    <col min="10498" max="10498" width="8.5703125" style="5" customWidth="1"/>
    <col min="10499" max="10499" width="15.5703125" style="5" customWidth="1"/>
    <col min="10500" max="10500" width="14.85546875" style="5" customWidth="1"/>
    <col min="10501" max="10501" width="16.140625" style="5" customWidth="1"/>
    <col min="10502" max="10502" width="11.28515625" style="5" customWidth="1"/>
    <col min="10503" max="10503" width="16.42578125" style="5" bestFit="1" customWidth="1"/>
    <col min="10504" max="10749" width="9.140625" style="5"/>
    <col min="10750" max="10750" width="3.5703125" style="5" customWidth="1"/>
    <col min="10751" max="10751" width="8.7109375" style="5" customWidth="1"/>
    <col min="10752" max="10752" width="8.85546875" style="5" customWidth="1"/>
    <col min="10753" max="10753" width="7.5703125" style="5" customWidth="1"/>
    <col min="10754" max="10754" width="8.5703125" style="5" customWidth="1"/>
    <col min="10755" max="10755" width="15.5703125" style="5" customWidth="1"/>
    <col min="10756" max="10756" width="14.85546875" style="5" customWidth="1"/>
    <col min="10757" max="10757" width="16.140625" style="5" customWidth="1"/>
    <col min="10758" max="10758" width="11.28515625" style="5" customWidth="1"/>
    <col min="10759" max="10759" width="16.42578125" style="5" bestFit="1" customWidth="1"/>
    <col min="10760" max="11005" width="9.140625" style="5"/>
    <col min="11006" max="11006" width="3.5703125" style="5" customWidth="1"/>
    <col min="11007" max="11007" width="8.7109375" style="5" customWidth="1"/>
    <col min="11008" max="11008" width="8.85546875" style="5" customWidth="1"/>
    <col min="11009" max="11009" width="7.5703125" style="5" customWidth="1"/>
    <col min="11010" max="11010" width="8.5703125" style="5" customWidth="1"/>
    <col min="11011" max="11011" width="15.5703125" style="5" customWidth="1"/>
    <col min="11012" max="11012" width="14.85546875" style="5" customWidth="1"/>
    <col min="11013" max="11013" width="16.140625" style="5" customWidth="1"/>
    <col min="11014" max="11014" width="11.28515625" style="5" customWidth="1"/>
    <col min="11015" max="11015" width="16.42578125" style="5" bestFit="1" customWidth="1"/>
    <col min="11016" max="11261" width="9.140625" style="5"/>
    <col min="11262" max="11262" width="3.5703125" style="5" customWidth="1"/>
    <col min="11263" max="11263" width="8.7109375" style="5" customWidth="1"/>
    <col min="11264" max="11264" width="8.85546875" style="5" customWidth="1"/>
    <col min="11265" max="11265" width="7.5703125" style="5" customWidth="1"/>
    <col min="11266" max="11266" width="8.5703125" style="5" customWidth="1"/>
    <col min="11267" max="11267" width="15.5703125" style="5" customWidth="1"/>
    <col min="11268" max="11268" width="14.85546875" style="5" customWidth="1"/>
    <col min="11269" max="11269" width="16.140625" style="5" customWidth="1"/>
    <col min="11270" max="11270" width="11.28515625" style="5" customWidth="1"/>
    <col min="11271" max="11271" width="16.42578125" style="5" bestFit="1" customWidth="1"/>
    <col min="11272" max="11517" width="9.140625" style="5"/>
    <col min="11518" max="11518" width="3.5703125" style="5" customWidth="1"/>
    <col min="11519" max="11519" width="8.7109375" style="5" customWidth="1"/>
    <col min="11520" max="11520" width="8.85546875" style="5" customWidth="1"/>
    <col min="11521" max="11521" width="7.5703125" style="5" customWidth="1"/>
    <col min="11522" max="11522" width="8.5703125" style="5" customWidth="1"/>
    <col min="11523" max="11523" width="15.5703125" style="5" customWidth="1"/>
    <col min="11524" max="11524" width="14.85546875" style="5" customWidth="1"/>
    <col min="11525" max="11525" width="16.140625" style="5" customWidth="1"/>
    <col min="11526" max="11526" width="11.28515625" style="5" customWidth="1"/>
    <col min="11527" max="11527" width="16.42578125" style="5" bestFit="1" customWidth="1"/>
    <col min="11528" max="11773" width="9.140625" style="5"/>
    <col min="11774" max="11774" width="3.5703125" style="5" customWidth="1"/>
    <col min="11775" max="11775" width="8.7109375" style="5" customWidth="1"/>
    <col min="11776" max="11776" width="8.85546875" style="5" customWidth="1"/>
    <col min="11777" max="11777" width="7.5703125" style="5" customWidth="1"/>
    <col min="11778" max="11778" width="8.5703125" style="5" customWidth="1"/>
    <col min="11779" max="11779" width="15.5703125" style="5" customWidth="1"/>
    <col min="11780" max="11780" width="14.85546875" style="5" customWidth="1"/>
    <col min="11781" max="11781" width="16.140625" style="5" customWidth="1"/>
    <col min="11782" max="11782" width="11.28515625" style="5" customWidth="1"/>
    <col min="11783" max="11783" width="16.42578125" style="5" bestFit="1" customWidth="1"/>
    <col min="11784" max="12029" width="9.140625" style="5"/>
    <col min="12030" max="12030" width="3.5703125" style="5" customWidth="1"/>
    <col min="12031" max="12031" width="8.7109375" style="5" customWidth="1"/>
    <col min="12032" max="12032" width="8.85546875" style="5" customWidth="1"/>
    <col min="12033" max="12033" width="7.5703125" style="5" customWidth="1"/>
    <col min="12034" max="12034" width="8.5703125" style="5" customWidth="1"/>
    <col min="12035" max="12035" width="15.5703125" style="5" customWidth="1"/>
    <col min="12036" max="12036" width="14.85546875" style="5" customWidth="1"/>
    <col min="12037" max="12037" width="16.140625" style="5" customWidth="1"/>
    <col min="12038" max="12038" width="11.28515625" style="5" customWidth="1"/>
    <col min="12039" max="12039" width="16.42578125" style="5" bestFit="1" customWidth="1"/>
    <col min="12040" max="12285" width="9.140625" style="5"/>
    <col min="12286" max="12286" width="3.5703125" style="5" customWidth="1"/>
    <col min="12287" max="12287" width="8.7109375" style="5" customWidth="1"/>
    <col min="12288" max="12288" width="8.85546875" style="5" customWidth="1"/>
    <col min="12289" max="12289" width="7.5703125" style="5" customWidth="1"/>
    <col min="12290" max="12290" width="8.5703125" style="5" customWidth="1"/>
    <col min="12291" max="12291" width="15.5703125" style="5" customWidth="1"/>
    <col min="12292" max="12292" width="14.85546875" style="5" customWidth="1"/>
    <col min="12293" max="12293" width="16.140625" style="5" customWidth="1"/>
    <col min="12294" max="12294" width="11.28515625" style="5" customWidth="1"/>
    <col min="12295" max="12295" width="16.42578125" style="5" bestFit="1" customWidth="1"/>
    <col min="12296" max="12541" width="9.140625" style="5"/>
    <col min="12542" max="12542" width="3.5703125" style="5" customWidth="1"/>
    <col min="12543" max="12543" width="8.7109375" style="5" customWidth="1"/>
    <col min="12544" max="12544" width="8.85546875" style="5" customWidth="1"/>
    <col min="12545" max="12545" width="7.5703125" style="5" customWidth="1"/>
    <col min="12546" max="12546" width="8.5703125" style="5" customWidth="1"/>
    <col min="12547" max="12547" width="15.5703125" style="5" customWidth="1"/>
    <col min="12548" max="12548" width="14.85546875" style="5" customWidth="1"/>
    <col min="12549" max="12549" width="16.140625" style="5" customWidth="1"/>
    <col min="12550" max="12550" width="11.28515625" style="5" customWidth="1"/>
    <col min="12551" max="12551" width="16.42578125" style="5" bestFit="1" customWidth="1"/>
    <col min="12552" max="12797" width="9.140625" style="5"/>
    <col min="12798" max="12798" width="3.5703125" style="5" customWidth="1"/>
    <col min="12799" max="12799" width="8.7109375" style="5" customWidth="1"/>
    <col min="12800" max="12800" width="8.85546875" style="5" customWidth="1"/>
    <col min="12801" max="12801" width="7.5703125" style="5" customWidth="1"/>
    <col min="12802" max="12802" width="8.5703125" style="5" customWidth="1"/>
    <col min="12803" max="12803" width="15.5703125" style="5" customWidth="1"/>
    <col min="12804" max="12804" width="14.85546875" style="5" customWidth="1"/>
    <col min="12805" max="12805" width="16.140625" style="5" customWidth="1"/>
    <col min="12806" max="12806" width="11.28515625" style="5" customWidth="1"/>
    <col min="12807" max="12807" width="16.42578125" style="5" bestFit="1" customWidth="1"/>
    <col min="12808" max="13053" width="9.140625" style="5"/>
    <col min="13054" max="13054" width="3.5703125" style="5" customWidth="1"/>
    <col min="13055" max="13055" width="8.7109375" style="5" customWidth="1"/>
    <col min="13056" max="13056" width="8.85546875" style="5" customWidth="1"/>
    <col min="13057" max="13057" width="7.5703125" style="5" customWidth="1"/>
    <col min="13058" max="13058" width="8.5703125" style="5" customWidth="1"/>
    <col min="13059" max="13059" width="15.5703125" style="5" customWidth="1"/>
    <col min="13060" max="13060" width="14.85546875" style="5" customWidth="1"/>
    <col min="13061" max="13061" width="16.140625" style="5" customWidth="1"/>
    <col min="13062" max="13062" width="11.28515625" style="5" customWidth="1"/>
    <col min="13063" max="13063" width="16.42578125" style="5" bestFit="1" customWidth="1"/>
    <col min="13064" max="13309" width="9.140625" style="5"/>
    <col min="13310" max="13310" width="3.5703125" style="5" customWidth="1"/>
    <col min="13311" max="13311" width="8.7109375" style="5" customWidth="1"/>
    <col min="13312" max="13312" width="8.85546875" style="5" customWidth="1"/>
    <col min="13313" max="13313" width="7.5703125" style="5" customWidth="1"/>
    <col min="13314" max="13314" width="8.5703125" style="5" customWidth="1"/>
    <col min="13315" max="13315" width="15.5703125" style="5" customWidth="1"/>
    <col min="13316" max="13316" width="14.85546875" style="5" customWidth="1"/>
    <col min="13317" max="13317" width="16.140625" style="5" customWidth="1"/>
    <col min="13318" max="13318" width="11.28515625" style="5" customWidth="1"/>
    <col min="13319" max="13319" width="16.42578125" style="5" bestFit="1" customWidth="1"/>
    <col min="13320" max="13565" width="9.140625" style="5"/>
    <col min="13566" max="13566" width="3.5703125" style="5" customWidth="1"/>
    <col min="13567" max="13567" width="8.7109375" style="5" customWidth="1"/>
    <col min="13568" max="13568" width="8.85546875" style="5" customWidth="1"/>
    <col min="13569" max="13569" width="7.5703125" style="5" customWidth="1"/>
    <col min="13570" max="13570" width="8.5703125" style="5" customWidth="1"/>
    <col min="13571" max="13571" width="15.5703125" style="5" customWidth="1"/>
    <col min="13572" max="13572" width="14.85546875" style="5" customWidth="1"/>
    <col min="13573" max="13573" width="16.140625" style="5" customWidth="1"/>
    <col min="13574" max="13574" width="11.28515625" style="5" customWidth="1"/>
    <col min="13575" max="13575" width="16.42578125" style="5" bestFit="1" customWidth="1"/>
    <col min="13576" max="13821" width="9.140625" style="5"/>
    <col min="13822" max="13822" width="3.5703125" style="5" customWidth="1"/>
    <col min="13823" max="13823" width="8.7109375" style="5" customWidth="1"/>
    <col min="13824" max="13824" width="8.85546875" style="5" customWidth="1"/>
    <col min="13825" max="13825" width="7.5703125" style="5" customWidth="1"/>
    <col min="13826" max="13826" width="8.5703125" style="5" customWidth="1"/>
    <col min="13827" max="13827" width="15.5703125" style="5" customWidth="1"/>
    <col min="13828" max="13828" width="14.85546875" style="5" customWidth="1"/>
    <col min="13829" max="13829" width="16.140625" style="5" customWidth="1"/>
    <col min="13830" max="13830" width="11.28515625" style="5" customWidth="1"/>
    <col min="13831" max="13831" width="16.42578125" style="5" bestFit="1" customWidth="1"/>
    <col min="13832" max="14077" width="9.140625" style="5"/>
    <col min="14078" max="14078" width="3.5703125" style="5" customWidth="1"/>
    <col min="14079" max="14079" width="8.7109375" style="5" customWidth="1"/>
    <col min="14080" max="14080" width="8.85546875" style="5" customWidth="1"/>
    <col min="14081" max="14081" width="7.5703125" style="5" customWidth="1"/>
    <col min="14082" max="14082" width="8.5703125" style="5" customWidth="1"/>
    <col min="14083" max="14083" width="15.5703125" style="5" customWidth="1"/>
    <col min="14084" max="14084" width="14.85546875" style="5" customWidth="1"/>
    <col min="14085" max="14085" width="16.140625" style="5" customWidth="1"/>
    <col min="14086" max="14086" width="11.28515625" style="5" customWidth="1"/>
    <col min="14087" max="14087" width="16.42578125" style="5" bestFit="1" customWidth="1"/>
    <col min="14088" max="14333" width="9.140625" style="5"/>
    <col min="14334" max="14334" width="3.5703125" style="5" customWidth="1"/>
    <col min="14335" max="14335" width="8.7109375" style="5" customWidth="1"/>
    <col min="14336" max="14336" width="8.85546875" style="5" customWidth="1"/>
    <col min="14337" max="14337" width="7.5703125" style="5" customWidth="1"/>
    <col min="14338" max="14338" width="8.5703125" style="5" customWidth="1"/>
    <col min="14339" max="14339" width="15.5703125" style="5" customWidth="1"/>
    <col min="14340" max="14340" width="14.85546875" style="5" customWidth="1"/>
    <col min="14341" max="14341" width="16.140625" style="5" customWidth="1"/>
    <col min="14342" max="14342" width="11.28515625" style="5" customWidth="1"/>
    <col min="14343" max="14343" width="16.42578125" style="5" bestFit="1" customWidth="1"/>
    <col min="14344" max="14589" width="9.140625" style="5"/>
    <col min="14590" max="14590" width="3.5703125" style="5" customWidth="1"/>
    <col min="14591" max="14591" width="8.7109375" style="5" customWidth="1"/>
    <col min="14592" max="14592" width="8.85546875" style="5" customWidth="1"/>
    <col min="14593" max="14593" width="7.5703125" style="5" customWidth="1"/>
    <col min="14594" max="14594" width="8.5703125" style="5" customWidth="1"/>
    <col min="14595" max="14595" width="15.5703125" style="5" customWidth="1"/>
    <col min="14596" max="14596" width="14.85546875" style="5" customWidth="1"/>
    <col min="14597" max="14597" width="16.140625" style="5" customWidth="1"/>
    <col min="14598" max="14598" width="11.28515625" style="5" customWidth="1"/>
    <col min="14599" max="14599" width="16.42578125" style="5" bestFit="1" customWidth="1"/>
    <col min="14600" max="14845" width="9.140625" style="5"/>
    <col min="14846" max="14846" width="3.5703125" style="5" customWidth="1"/>
    <col min="14847" max="14847" width="8.7109375" style="5" customWidth="1"/>
    <col min="14848" max="14848" width="8.85546875" style="5" customWidth="1"/>
    <col min="14849" max="14849" width="7.5703125" style="5" customWidth="1"/>
    <col min="14850" max="14850" width="8.5703125" style="5" customWidth="1"/>
    <col min="14851" max="14851" width="15.5703125" style="5" customWidth="1"/>
    <col min="14852" max="14852" width="14.85546875" style="5" customWidth="1"/>
    <col min="14853" max="14853" width="16.140625" style="5" customWidth="1"/>
    <col min="14854" max="14854" width="11.28515625" style="5" customWidth="1"/>
    <col min="14855" max="14855" width="16.42578125" style="5" bestFit="1" customWidth="1"/>
    <col min="14856" max="15101" width="9.140625" style="5"/>
    <col min="15102" max="15102" width="3.5703125" style="5" customWidth="1"/>
    <col min="15103" max="15103" width="8.7109375" style="5" customWidth="1"/>
    <col min="15104" max="15104" width="8.85546875" style="5" customWidth="1"/>
    <col min="15105" max="15105" width="7.5703125" style="5" customWidth="1"/>
    <col min="15106" max="15106" width="8.5703125" style="5" customWidth="1"/>
    <col min="15107" max="15107" width="15.5703125" style="5" customWidth="1"/>
    <col min="15108" max="15108" width="14.85546875" style="5" customWidth="1"/>
    <col min="15109" max="15109" width="16.140625" style="5" customWidth="1"/>
    <col min="15110" max="15110" width="11.28515625" style="5" customWidth="1"/>
    <col min="15111" max="15111" width="16.42578125" style="5" bestFit="1" customWidth="1"/>
    <col min="15112" max="15357" width="9.140625" style="5"/>
    <col min="15358" max="15358" width="3.5703125" style="5" customWidth="1"/>
    <col min="15359" max="15359" width="8.7109375" style="5" customWidth="1"/>
    <col min="15360" max="15360" width="8.85546875" style="5" customWidth="1"/>
    <col min="15361" max="15361" width="7.5703125" style="5" customWidth="1"/>
    <col min="15362" max="15362" width="8.5703125" style="5" customWidth="1"/>
    <col min="15363" max="15363" width="15.5703125" style="5" customWidth="1"/>
    <col min="15364" max="15364" width="14.85546875" style="5" customWidth="1"/>
    <col min="15365" max="15365" width="16.140625" style="5" customWidth="1"/>
    <col min="15366" max="15366" width="11.28515625" style="5" customWidth="1"/>
    <col min="15367" max="15367" width="16.42578125" style="5" bestFit="1" customWidth="1"/>
    <col min="15368" max="15613" width="9.140625" style="5"/>
    <col min="15614" max="15614" width="3.5703125" style="5" customWidth="1"/>
    <col min="15615" max="15615" width="8.7109375" style="5" customWidth="1"/>
    <col min="15616" max="15616" width="8.85546875" style="5" customWidth="1"/>
    <col min="15617" max="15617" width="7.5703125" style="5" customWidth="1"/>
    <col min="15618" max="15618" width="8.5703125" style="5" customWidth="1"/>
    <col min="15619" max="15619" width="15.5703125" style="5" customWidth="1"/>
    <col min="15620" max="15620" width="14.85546875" style="5" customWidth="1"/>
    <col min="15621" max="15621" width="16.140625" style="5" customWidth="1"/>
    <col min="15622" max="15622" width="11.28515625" style="5" customWidth="1"/>
    <col min="15623" max="15623" width="16.42578125" style="5" bestFit="1" customWidth="1"/>
    <col min="15624" max="15869" width="9.140625" style="5"/>
    <col min="15870" max="15870" width="3.5703125" style="5" customWidth="1"/>
    <col min="15871" max="15871" width="8.7109375" style="5" customWidth="1"/>
    <col min="15872" max="15872" width="8.85546875" style="5" customWidth="1"/>
    <col min="15873" max="15873" width="7.5703125" style="5" customWidth="1"/>
    <col min="15874" max="15874" width="8.5703125" style="5" customWidth="1"/>
    <col min="15875" max="15875" width="15.5703125" style="5" customWidth="1"/>
    <col min="15876" max="15876" width="14.85546875" style="5" customWidth="1"/>
    <col min="15877" max="15877" width="16.140625" style="5" customWidth="1"/>
    <col min="15878" max="15878" width="11.28515625" style="5" customWidth="1"/>
    <col min="15879" max="15879" width="16.42578125" style="5" bestFit="1" customWidth="1"/>
    <col min="15880" max="16125" width="9.140625" style="5"/>
    <col min="16126" max="16126" width="3.5703125" style="5" customWidth="1"/>
    <col min="16127" max="16127" width="8.7109375" style="5" customWidth="1"/>
    <col min="16128" max="16128" width="8.85546875" style="5" customWidth="1"/>
    <col min="16129" max="16129" width="7.5703125" style="5" customWidth="1"/>
    <col min="16130" max="16130" width="8.5703125" style="5" customWidth="1"/>
    <col min="16131" max="16131" width="15.5703125" style="5" customWidth="1"/>
    <col min="16132" max="16132" width="14.85546875" style="5" customWidth="1"/>
    <col min="16133" max="16133" width="16.140625" style="5" customWidth="1"/>
    <col min="16134" max="16134" width="11.28515625" style="5" customWidth="1"/>
    <col min="16135" max="16135" width="16.42578125" style="5" bestFit="1" customWidth="1"/>
    <col min="16136" max="16384" width="9.140625" style="5"/>
  </cols>
  <sheetData>
    <row r="1" spans="1:7" ht="23.25" customHeight="1" x14ac:dyDescent="0.3">
      <c r="D1" s="198" t="s">
        <v>13</v>
      </c>
      <c r="E1" s="198"/>
      <c r="F1" s="198"/>
    </row>
    <row r="2" spans="1:7" s="1" customFormat="1" x14ac:dyDescent="0.3">
      <c r="A2" s="199"/>
      <c r="B2" s="199"/>
      <c r="C2" s="199"/>
      <c r="D2" s="199"/>
      <c r="E2" s="199"/>
      <c r="F2" s="199"/>
    </row>
    <row r="3" spans="1:7" ht="26.25" customHeight="1" x14ac:dyDescent="0.3">
      <c r="A3" s="199" t="s">
        <v>19</v>
      </c>
      <c r="B3" s="199"/>
      <c r="C3" s="199"/>
      <c r="D3" s="199"/>
      <c r="E3" s="199"/>
      <c r="F3" s="199"/>
      <c r="G3" s="1"/>
    </row>
    <row r="4" spans="1:7" ht="22.5" customHeight="1" x14ac:dyDescent="0.3">
      <c r="A4" s="199" t="s">
        <v>86</v>
      </c>
      <c r="B4" s="199"/>
      <c r="C4" s="199"/>
      <c r="D4" s="199"/>
      <c r="E4" s="199"/>
      <c r="F4" s="199"/>
      <c r="G4" s="1"/>
    </row>
    <row r="5" spans="1:7" x14ac:dyDescent="0.3">
      <c r="A5" s="201" t="s">
        <v>423</v>
      </c>
      <c r="B5" s="201"/>
      <c r="C5" s="201"/>
      <c r="D5" s="201"/>
      <c r="E5" s="201"/>
      <c r="F5" s="201"/>
      <c r="G5" s="1"/>
    </row>
    <row r="6" spans="1:7" ht="26.25" customHeight="1" x14ac:dyDescent="0.3">
      <c r="A6" s="1"/>
      <c r="B6" s="1"/>
      <c r="C6" s="1"/>
      <c r="D6" s="7"/>
      <c r="E6" s="200" t="s">
        <v>14</v>
      </c>
      <c r="F6" s="200"/>
      <c r="G6" s="1"/>
    </row>
    <row r="7" spans="1:7" ht="51.75" customHeight="1" x14ac:dyDescent="0.3">
      <c r="A7" s="8" t="s">
        <v>7</v>
      </c>
      <c r="B7" s="9" t="s">
        <v>15</v>
      </c>
      <c r="C7" s="10" t="s">
        <v>16</v>
      </c>
      <c r="D7" s="11" t="s">
        <v>17</v>
      </c>
      <c r="E7" s="9" t="s">
        <v>18</v>
      </c>
      <c r="F7" s="9" t="s">
        <v>0</v>
      </c>
      <c r="G7" s="1"/>
    </row>
    <row r="8" spans="1:7" ht="24.75" customHeight="1" x14ac:dyDescent="0.3">
      <c r="A8" s="12">
        <v>1</v>
      </c>
      <c r="B8" s="13">
        <v>2</v>
      </c>
      <c r="C8" s="14">
        <v>3</v>
      </c>
      <c r="D8" s="11">
        <v>4</v>
      </c>
      <c r="E8" s="15">
        <v>5</v>
      </c>
      <c r="F8" s="15">
        <v>6</v>
      </c>
      <c r="G8" s="1"/>
    </row>
    <row r="9" spans="1:7" ht="17.25" customHeight="1" x14ac:dyDescent="0.3">
      <c r="A9" s="16"/>
      <c r="B9" s="51" t="s">
        <v>32</v>
      </c>
      <c r="C9" s="21">
        <f>C10+C70+C84+C74</f>
        <v>229569.36</v>
      </c>
      <c r="D9" s="21">
        <f>D10+D70+D84+D74</f>
        <v>229569.36</v>
      </c>
      <c r="E9" s="17"/>
      <c r="F9" s="18"/>
      <c r="G9" s="2"/>
    </row>
    <row r="10" spans="1:7" ht="30" customHeight="1" x14ac:dyDescent="0.3">
      <c r="A10" s="19" t="s">
        <v>4</v>
      </c>
      <c r="B10" s="20" t="s">
        <v>58</v>
      </c>
      <c r="C10" s="21">
        <f>C11+C23</f>
        <v>211622</v>
      </c>
      <c r="D10" s="21">
        <f>D11+D23</f>
        <v>211622</v>
      </c>
      <c r="E10" s="22"/>
      <c r="F10" s="23"/>
      <c r="G10" s="2"/>
    </row>
    <row r="11" spans="1:7" ht="39.950000000000003" customHeight="1" x14ac:dyDescent="0.3">
      <c r="A11" s="24" t="s">
        <v>24</v>
      </c>
      <c r="B11" s="25" t="s">
        <v>59</v>
      </c>
      <c r="C11" s="21">
        <f>C12</f>
        <v>11622</v>
      </c>
      <c r="D11" s="21">
        <f>D12</f>
        <v>11622</v>
      </c>
      <c r="E11" s="22"/>
      <c r="F11" s="23"/>
      <c r="G11" s="2"/>
    </row>
    <row r="12" spans="1:7" ht="30" customHeight="1" x14ac:dyDescent="0.3">
      <c r="A12" s="24"/>
      <c r="B12" s="25" t="s">
        <v>11</v>
      </c>
      <c r="C12" s="21">
        <f>C13+C20</f>
        <v>11622</v>
      </c>
      <c r="D12" s="21">
        <f>D13+D20</f>
        <v>11622</v>
      </c>
      <c r="E12" s="22"/>
      <c r="F12" s="26"/>
      <c r="G12" s="2"/>
    </row>
    <row r="13" spans="1:7" ht="30" customHeight="1" x14ac:dyDescent="0.3">
      <c r="A13" s="24" t="s">
        <v>1</v>
      </c>
      <c r="B13" s="25" t="s">
        <v>20</v>
      </c>
      <c r="C13" s="21">
        <f>C14+C18</f>
        <v>5622</v>
      </c>
      <c r="D13" s="21">
        <f>D14+D18</f>
        <v>5622</v>
      </c>
      <c r="E13" s="22"/>
      <c r="F13" s="26"/>
      <c r="G13" s="2"/>
    </row>
    <row r="14" spans="1:7" ht="30" customHeight="1" x14ac:dyDescent="0.3">
      <c r="A14" s="24" t="s">
        <v>63</v>
      </c>
      <c r="B14" s="25" t="s">
        <v>21</v>
      </c>
      <c r="C14" s="21">
        <f>SUM(C15:C17)</f>
        <v>2622</v>
      </c>
      <c r="D14" s="21">
        <f>SUM(D15:D17)</f>
        <v>2622</v>
      </c>
      <c r="E14" s="22"/>
      <c r="F14" s="26"/>
      <c r="G14" s="2"/>
    </row>
    <row r="15" spans="1:7" ht="39.950000000000003" customHeight="1" x14ac:dyDescent="0.3">
      <c r="A15" s="27">
        <v>1</v>
      </c>
      <c r="B15" s="28" t="s">
        <v>33</v>
      </c>
      <c r="C15" s="29">
        <v>2000</v>
      </c>
      <c r="D15" s="29">
        <v>2000</v>
      </c>
      <c r="E15" s="30" t="s">
        <v>44</v>
      </c>
      <c r="F15" s="26"/>
      <c r="G15" s="2"/>
    </row>
    <row r="16" spans="1:7" ht="60" customHeight="1" x14ac:dyDescent="0.3">
      <c r="A16" s="27">
        <v>2</v>
      </c>
      <c r="B16" s="31" t="s">
        <v>34</v>
      </c>
      <c r="C16" s="29">
        <f>500-78</f>
        <v>422</v>
      </c>
      <c r="D16" s="29">
        <f>500-78</f>
        <v>422</v>
      </c>
      <c r="E16" s="30" t="s">
        <v>44</v>
      </c>
      <c r="F16" s="26"/>
      <c r="G16" s="2"/>
    </row>
    <row r="17" spans="1:7" ht="39.950000000000003" customHeight="1" x14ac:dyDescent="0.3">
      <c r="A17" s="27">
        <v>3</v>
      </c>
      <c r="B17" s="28" t="s">
        <v>35</v>
      </c>
      <c r="C17" s="29">
        <v>200</v>
      </c>
      <c r="D17" s="29">
        <v>200</v>
      </c>
      <c r="E17" s="30" t="s">
        <v>44</v>
      </c>
      <c r="F17" s="26"/>
      <c r="G17" s="2"/>
    </row>
    <row r="18" spans="1:7" ht="30" customHeight="1" x14ac:dyDescent="0.3">
      <c r="A18" s="32" t="s">
        <v>64</v>
      </c>
      <c r="B18" s="33" t="s">
        <v>60</v>
      </c>
      <c r="C18" s="21">
        <f>C19</f>
        <v>3000</v>
      </c>
      <c r="D18" s="21">
        <f>D19</f>
        <v>3000</v>
      </c>
      <c r="E18" s="30"/>
      <c r="F18" s="26"/>
      <c r="G18" s="2"/>
    </row>
    <row r="19" spans="1:7" ht="50.1" customHeight="1" x14ac:dyDescent="0.3">
      <c r="A19" s="27">
        <v>1</v>
      </c>
      <c r="B19" s="28" t="s">
        <v>61</v>
      </c>
      <c r="C19" s="29">
        <v>3000</v>
      </c>
      <c r="D19" s="29">
        <v>3000</v>
      </c>
      <c r="E19" s="30" t="s">
        <v>77</v>
      </c>
      <c r="F19" s="26"/>
      <c r="G19" s="2"/>
    </row>
    <row r="20" spans="1:7" ht="30" customHeight="1" x14ac:dyDescent="0.3">
      <c r="A20" s="32" t="s">
        <v>2</v>
      </c>
      <c r="B20" s="33" t="s">
        <v>22</v>
      </c>
      <c r="C20" s="21">
        <f>C21</f>
        <v>6000</v>
      </c>
      <c r="D20" s="21">
        <f>D21</f>
        <v>6000</v>
      </c>
      <c r="E20" s="22"/>
      <c r="F20" s="26"/>
      <c r="G20" s="2"/>
    </row>
    <row r="21" spans="1:7" ht="30" customHeight="1" x14ac:dyDescent="0.3">
      <c r="A21" s="24" t="s">
        <v>9</v>
      </c>
      <c r="B21" s="52" t="s">
        <v>72</v>
      </c>
      <c r="C21" s="21">
        <f>C22</f>
        <v>6000</v>
      </c>
      <c r="D21" s="21">
        <f>D22</f>
        <v>6000</v>
      </c>
      <c r="E21" s="30"/>
      <c r="F21" s="26"/>
      <c r="G21" s="2"/>
    </row>
    <row r="22" spans="1:7" ht="30" customHeight="1" x14ac:dyDescent="0.3">
      <c r="A22" s="27">
        <v>1</v>
      </c>
      <c r="B22" s="28" t="s">
        <v>87</v>
      </c>
      <c r="C22" s="29">
        <v>6000</v>
      </c>
      <c r="D22" s="29">
        <v>6000</v>
      </c>
      <c r="E22" s="30" t="s">
        <v>44</v>
      </c>
      <c r="F22" s="26"/>
      <c r="G22" s="2"/>
    </row>
    <row r="23" spans="1:7" ht="30" customHeight="1" x14ac:dyDescent="0.3">
      <c r="A23" s="19" t="s">
        <v>25</v>
      </c>
      <c r="B23" s="34" t="s">
        <v>62</v>
      </c>
      <c r="C23" s="21">
        <f>C24+C54+C69</f>
        <v>200000</v>
      </c>
      <c r="D23" s="21">
        <f>D24+D54+D69</f>
        <v>200000</v>
      </c>
      <c r="E23" s="30"/>
      <c r="F23" s="26"/>
      <c r="G23" s="2"/>
    </row>
    <row r="24" spans="1:7" ht="30" customHeight="1" x14ac:dyDescent="0.3">
      <c r="A24" s="19" t="s">
        <v>1</v>
      </c>
      <c r="B24" s="25" t="s">
        <v>20</v>
      </c>
      <c r="C24" s="21">
        <f>C25+C29+C34+C41+C43+C45+C47</f>
        <v>158100</v>
      </c>
      <c r="D24" s="21">
        <f>D25+D29+D34+D41+D43+D45+D47</f>
        <v>158100</v>
      </c>
      <c r="E24" s="22"/>
      <c r="F24" s="26"/>
      <c r="G24" s="2"/>
    </row>
    <row r="25" spans="1:7" ht="30" customHeight="1" x14ac:dyDescent="0.3">
      <c r="A25" s="24" t="s">
        <v>63</v>
      </c>
      <c r="B25" s="25" t="s">
        <v>21</v>
      </c>
      <c r="C25" s="21">
        <f>C26+C27+C28</f>
        <v>5300</v>
      </c>
      <c r="D25" s="21">
        <f>D26+D27+D28</f>
        <v>5300</v>
      </c>
      <c r="E25" s="22"/>
      <c r="F25" s="26"/>
      <c r="G25" s="2"/>
    </row>
    <row r="26" spans="1:7" ht="39.950000000000003" customHeight="1" x14ac:dyDescent="0.3">
      <c r="A26" s="35">
        <v>1</v>
      </c>
      <c r="B26" s="53" t="s">
        <v>12</v>
      </c>
      <c r="C26" s="29">
        <v>1000</v>
      </c>
      <c r="D26" s="29">
        <v>1000</v>
      </c>
      <c r="E26" s="30" t="s">
        <v>44</v>
      </c>
      <c r="F26" s="23"/>
      <c r="G26" s="2"/>
    </row>
    <row r="27" spans="1:7" ht="39.950000000000003" customHeight="1" x14ac:dyDescent="0.3">
      <c r="A27" s="35">
        <v>2</v>
      </c>
      <c r="B27" s="53" t="s">
        <v>26</v>
      </c>
      <c r="C27" s="54">
        <v>2000</v>
      </c>
      <c r="D27" s="54">
        <v>2000</v>
      </c>
      <c r="E27" s="30" t="s">
        <v>44</v>
      </c>
      <c r="F27" s="26"/>
      <c r="G27" s="1"/>
    </row>
    <row r="28" spans="1:7" ht="39.950000000000003" customHeight="1" x14ac:dyDescent="0.3">
      <c r="A28" s="35">
        <v>3</v>
      </c>
      <c r="B28" s="28" t="s">
        <v>41</v>
      </c>
      <c r="C28" s="29">
        <v>2300</v>
      </c>
      <c r="D28" s="29">
        <v>2300</v>
      </c>
      <c r="E28" s="30" t="s">
        <v>44</v>
      </c>
      <c r="F28" s="23"/>
      <c r="G28" s="3"/>
    </row>
    <row r="29" spans="1:7" ht="30" customHeight="1" x14ac:dyDescent="0.3">
      <c r="A29" s="38" t="s">
        <v>64</v>
      </c>
      <c r="B29" s="39" t="s">
        <v>27</v>
      </c>
      <c r="C29" s="21">
        <f>SUM(C30:C33)</f>
        <v>15845</v>
      </c>
      <c r="D29" s="21">
        <f>SUM(D30:D33)</f>
        <v>15845</v>
      </c>
      <c r="E29" s="30"/>
      <c r="F29" s="26"/>
      <c r="G29" s="3"/>
    </row>
    <row r="30" spans="1:7" ht="30" customHeight="1" x14ac:dyDescent="0.3">
      <c r="A30" s="35">
        <v>1</v>
      </c>
      <c r="B30" s="36" t="s">
        <v>36</v>
      </c>
      <c r="C30" s="29">
        <v>2400</v>
      </c>
      <c r="D30" s="29">
        <v>2400</v>
      </c>
      <c r="E30" s="30" t="s">
        <v>44</v>
      </c>
      <c r="F30" s="26"/>
      <c r="G30" s="3"/>
    </row>
    <row r="31" spans="1:7" ht="30" customHeight="1" x14ac:dyDescent="0.3">
      <c r="A31" s="35">
        <v>2</v>
      </c>
      <c r="B31" s="31" t="s">
        <v>68</v>
      </c>
      <c r="C31" s="29">
        <v>5000</v>
      </c>
      <c r="D31" s="29">
        <v>5000</v>
      </c>
      <c r="E31" s="30" t="s">
        <v>44</v>
      </c>
      <c r="F31" s="23"/>
      <c r="G31" s="3"/>
    </row>
    <row r="32" spans="1:7" ht="30" customHeight="1" x14ac:dyDescent="0.3">
      <c r="A32" s="35">
        <v>3</v>
      </c>
      <c r="B32" s="31" t="s">
        <v>69</v>
      </c>
      <c r="C32" s="29">
        <v>4445</v>
      </c>
      <c r="D32" s="29">
        <v>4445</v>
      </c>
      <c r="E32" s="30" t="s">
        <v>44</v>
      </c>
      <c r="F32" s="26"/>
      <c r="G32" s="3"/>
    </row>
    <row r="33" spans="1:9" ht="30" customHeight="1" x14ac:dyDescent="0.3">
      <c r="A33" s="35">
        <v>4</v>
      </c>
      <c r="B33" s="31" t="s">
        <v>70</v>
      </c>
      <c r="C33" s="29">
        <v>4000</v>
      </c>
      <c r="D33" s="29">
        <v>4000</v>
      </c>
      <c r="E33" s="30" t="s">
        <v>44</v>
      </c>
      <c r="F33" s="26"/>
      <c r="G33" s="3"/>
    </row>
    <row r="34" spans="1:9" ht="30" customHeight="1" x14ac:dyDescent="0.3">
      <c r="A34" s="24" t="s">
        <v>65</v>
      </c>
      <c r="B34" s="33" t="s">
        <v>28</v>
      </c>
      <c r="C34" s="21">
        <f>C35</f>
        <v>81305</v>
      </c>
      <c r="D34" s="21">
        <f>D35</f>
        <v>81305</v>
      </c>
      <c r="E34" s="22"/>
      <c r="F34" s="26"/>
      <c r="G34" s="3"/>
    </row>
    <row r="35" spans="1:9" ht="30" customHeight="1" x14ac:dyDescent="0.3">
      <c r="A35" s="24"/>
      <c r="B35" s="33" t="s">
        <v>29</v>
      </c>
      <c r="C35" s="21">
        <f>SUM(C36:C40)</f>
        <v>81305</v>
      </c>
      <c r="D35" s="21">
        <f>SUM(D36:D40)</f>
        <v>81305</v>
      </c>
      <c r="E35" s="30"/>
      <c r="F35" s="26"/>
      <c r="G35" s="3"/>
    </row>
    <row r="36" spans="1:9" ht="39.950000000000003" customHeight="1" x14ac:dyDescent="0.3">
      <c r="A36" s="27">
        <v>1</v>
      </c>
      <c r="B36" s="40" t="s">
        <v>37</v>
      </c>
      <c r="C36" s="29">
        <v>31000</v>
      </c>
      <c r="D36" s="29">
        <v>31000</v>
      </c>
      <c r="E36" s="30" t="s">
        <v>44</v>
      </c>
      <c r="F36" s="26"/>
      <c r="G36" s="3"/>
    </row>
    <row r="37" spans="1:9" ht="39.950000000000003" customHeight="1" x14ac:dyDescent="0.3">
      <c r="A37" s="27">
        <v>2</v>
      </c>
      <c r="B37" s="40" t="s">
        <v>38</v>
      </c>
      <c r="C37" s="29">
        <v>5</v>
      </c>
      <c r="D37" s="29">
        <v>5</v>
      </c>
      <c r="E37" s="30" t="s">
        <v>44</v>
      </c>
      <c r="F37" s="26"/>
      <c r="G37" s="3"/>
    </row>
    <row r="38" spans="1:9" ht="39.950000000000003" customHeight="1" x14ac:dyDescent="0.3">
      <c r="A38" s="27">
        <v>4</v>
      </c>
      <c r="B38" s="40" t="s">
        <v>39</v>
      </c>
      <c r="C38" s="29">
        <v>27300</v>
      </c>
      <c r="D38" s="29">
        <v>27300</v>
      </c>
      <c r="E38" s="30" t="s">
        <v>44</v>
      </c>
      <c r="F38" s="26"/>
      <c r="G38" s="3"/>
    </row>
    <row r="39" spans="1:9" ht="50.1" customHeight="1" x14ac:dyDescent="0.3">
      <c r="A39" s="27">
        <v>5</v>
      </c>
      <c r="B39" s="40" t="s">
        <v>40</v>
      </c>
      <c r="C39" s="29">
        <v>22000</v>
      </c>
      <c r="D39" s="29">
        <v>22000</v>
      </c>
      <c r="E39" s="30" t="s">
        <v>44</v>
      </c>
      <c r="F39" s="26"/>
      <c r="G39" s="3"/>
    </row>
    <row r="40" spans="1:9" ht="39.950000000000003" customHeight="1" x14ac:dyDescent="0.3">
      <c r="A40" s="27">
        <v>6</v>
      </c>
      <c r="B40" s="40" t="s">
        <v>54</v>
      </c>
      <c r="C40" s="29">
        <v>1000</v>
      </c>
      <c r="D40" s="29">
        <v>1000</v>
      </c>
      <c r="E40" s="30" t="s">
        <v>44</v>
      </c>
      <c r="F40" s="26"/>
      <c r="G40" s="3"/>
    </row>
    <row r="41" spans="1:9" ht="30" customHeight="1" x14ac:dyDescent="0.3">
      <c r="A41" s="38" t="s">
        <v>66</v>
      </c>
      <c r="B41" s="39" t="s">
        <v>30</v>
      </c>
      <c r="C41" s="21">
        <f>SUM(C42:C42)</f>
        <v>42000</v>
      </c>
      <c r="D41" s="21">
        <f>SUM(D42:D42)</f>
        <v>42000</v>
      </c>
      <c r="E41" s="22"/>
      <c r="F41" s="26"/>
      <c r="G41" s="3"/>
    </row>
    <row r="42" spans="1:9" ht="30" customHeight="1" x14ac:dyDescent="0.3">
      <c r="A42" s="35" t="s">
        <v>23</v>
      </c>
      <c r="B42" s="36" t="s">
        <v>42</v>
      </c>
      <c r="C42" s="29">
        <v>42000</v>
      </c>
      <c r="D42" s="29">
        <v>42000</v>
      </c>
      <c r="E42" s="30" t="s">
        <v>44</v>
      </c>
      <c r="F42" s="26"/>
      <c r="G42" s="3"/>
    </row>
    <row r="43" spans="1:9" ht="30" customHeight="1" x14ac:dyDescent="0.3">
      <c r="A43" s="32" t="s">
        <v>67</v>
      </c>
      <c r="B43" s="39" t="s">
        <v>71</v>
      </c>
      <c r="C43" s="21">
        <f>C44</f>
        <v>3700</v>
      </c>
      <c r="D43" s="21">
        <f>D44</f>
        <v>3700</v>
      </c>
      <c r="E43" s="30"/>
      <c r="F43" s="26"/>
      <c r="G43" s="3"/>
    </row>
    <row r="44" spans="1:9" ht="30" customHeight="1" x14ac:dyDescent="0.3">
      <c r="A44" s="27">
        <v>1</v>
      </c>
      <c r="B44" s="31" t="s">
        <v>53</v>
      </c>
      <c r="C44" s="29">
        <v>3700</v>
      </c>
      <c r="D44" s="29">
        <v>3700</v>
      </c>
      <c r="E44" s="30" t="s">
        <v>44</v>
      </c>
      <c r="F44" s="26"/>
      <c r="G44" s="3"/>
    </row>
    <row r="45" spans="1:9" ht="30" customHeight="1" x14ac:dyDescent="0.3">
      <c r="A45" s="32" t="s">
        <v>88</v>
      </c>
      <c r="B45" s="39" t="s">
        <v>72</v>
      </c>
      <c r="C45" s="21">
        <f>C46</f>
        <v>8000</v>
      </c>
      <c r="D45" s="21">
        <f>D46</f>
        <v>8000</v>
      </c>
      <c r="E45" s="30"/>
      <c r="F45" s="26"/>
      <c r="G45" s="3"/>
    </row>
    <row r="46" spans="1:9" ht="30" customHeight="1" x14ac:dyDescent="0.3">
      <c r="A46" s="27">
        <v>1</v>
      </c>
      <c r="B46" s="31" t="s">
        <v>73</v>
      </c>
      <c r="C46" s="29">
        <v>8000</v>
      </c>
      <c r="D46" s="29">
        <v>8000</v>
      </c>
      <c r="E46" s="30" t="s">
        <v>44</v>
      </c>
      <c r="F46" s="13"/>
      <c r="G46" s="1"/>
      <c r="I46" s="4"/>
    </row>
    <row r="47" spans="1:9" ht="30" customHeight="1" x14ac:dyDescent="0.3">
      <c r="A47" s="38" t="s">
        <v>89</v>
      </c>
      <c r="B47" s="34" t="s">
        <v>43</v>
      </c>
      <c r="C47" s="22">
        <f>SUM(C48:C53)</f>
        <v>1950</v>
      </c>
      <c r="D47" s="22">
        <f>SUM(D48:D53)</f>
        <v>1950</v>
      </c>
      <c r="E47" s="30"/>
      <c r="F47" s="26"/>
      <c r="G47" s="1"/>
    </row>
    <row r="48" spans="1:9" ht="39.950000000000003" customHeight="1" x14ac:dyDescent="0.3">
      <c r="A48" s="35">
        <v>1</v>
      </c>
      <c r="B48" s="36" t="s">
        <v>90</v>
      </c>
      <c r="C48" s="55">
        <v>500</v>
      </c>
      <c r="D48" s="55">
        <v>500</v>
      </c>
      <c r="E48" s="30" t="s">
        <v>45</v>
      </c>
      <c r="F48" s="26"/>
      <c r="G48" s="1"/>
    </row>
    <row r="49" spans="1:7" ht="39.950000000000003" customHeight="1" x14ac:dyDescent="0.3">
      <c r="A49" s="35">
        <v>2</v>
      </c>
      <c r="B49" s="28" t="s">
        <v>91</v>
      </c>
      <c r="C49" s="55">
        <v>150</v>
      </c>
      <c r="D49" s="55">
        <v>150</v>
      </c>
      <c r="E49" s="30" t="s">
        <v>45</v>
      </c>
      <c r="F49" s="26"/>
      <c r="G49" s="1"/>
    </row>
    <row r="50" spans="1:7" ht="39.950000000000003" customHeight="1" x14ac:dyDescent="0.3">
      <c r="A50" s="35">
        <v>3</v>
      </c>
      <c r="B50" s="28" t="s">
        <v>92</v>
      </c>
      <c r="C50" s="55">
        <v>60</v>
      </c>
      <c r="D50" s="55">
        <v>60</v>
      </c>
      <c r="E50" s="30" t="s">
        <v>45</v>
      </c>
      <c r="F50" s="26"/>
      <c r="G50" s="1"/>
    </row>
    <row r="51" spans="1:7" ht="39.950000000000003" customHeight="1" x14ac:dyDescent="0.3">
      <c r="A51" s="35">
        <v>4</v>
      </c>
      <c r="B51" s="28" t="s">
        <v>93</v>
      </c>
      <c r="C51" s="55">
        <v>390</v>
      </c>
      <c r="D51" s="55">
        <v>390</v>
      </c>
      <c r="E51" s="30" t="s">
        <v>45</v>
      </c>
      <c r="F51" s="26"/>
      <c r="G51" s="1"/>
    </row>
    <row r="52" spans="1:7" ht="39.950000000000003" customHeight="1" x14ac:dyDescent="0.3">
      <c r="A52" s="35">
        <v>5</v>
      </c>
      <c r="B52" s="28" t="s">
        <v>94</v>
      </c>
      <c r="C52" s="55">
        <v>450</v>
      </c>
      <c r="D52" s="55">
        <v>450</v>
      </c>
      <c r="E52" s="30" t="s">
        <v>45</v>
      </c>
      <c r="F52" s="26"/>
      <c r="G52" s="1"/>
    </row>
    <row r="53" spans="1:7" ht="39.950000000000003" customHeight="1" x14ac:dyDescent="0.3">
      <c r="A53" s="35">
        <v>6</v>
      </c>
      <c r="B53" s="28" t="s">
        <v>95</v>
      </c>
      <c r="C53" s="55">
        <v>400</v>
      </c>
      <c r="D53" s="55">
        <v>400</v>
      </c>
      <c r="E53" s="30" t="s">
        <v>45</v>
      </c>
      <c r="F53" s="26"/>
      <c r="G53" s="1"/>
    </row>
    <row r="54" spans="1:7" ht="30" customHeight="1" x14ac:dyDescent="0.3">
      <c r="A54" s="19" t="s">
        <v>2</v>
      </c>
      <c r="B54" s="25" t="s">
        <v>22</v>
      </c>
      <c r="C54" s="21">
        <f>C55+C58+C60++C66</f>
        <v>26300</v>
      </c>
      <c r="D54" s="21">
        <f>D55+D58+D60++D66</f>
        <v>26300</v>
      </c>
      <c r="E54" s="30"/>
      <c r="F54" s="41"/>
      <c r="G54" s="1"/>
    </row>
    <row r="55" spans="1:7" ht="30" customHeight="1" x14ac:dyDescent="0.3">
      <c r="A55" s="24" t="s">
        <v>8</v>
      </c>
      <c r="B55" s="42" t="s">
        <v>27</v>
      </c>
      <c r="C55" s="21">
        <f>SUM(C56:C57)</f>
        <v>8000</v>
      </c>
      <c r="D55" s="21">
        <f>SUM(D56:D57)</f>
        <v>8000</v>
      </c>
      <c r="E55" s="30"/>
      <c r="F55" s="26"/>
      <c r="G55" s="1"/>
    </row>
    <row r="56" spans="1:7" ht="30" customHeight="1" x14ac:dyDescent="0.3">
      <c r="A56" s="27">
        <v>1</v>
      </c>
      <c r="B56" s="40" t="s">
        <v>96</v>
      </c>
      <c r="C56" s="29">
        <v>7000</v>
      </c>
      <c r="D56" s="29">
        <v>7000</v>
      </c>
      <c r="E56" s="30" t="s">
        <v>44</v>
      </c>
      <c r="F56" s="23"/>
      <c r="G56" s="1"/>
    </row>
    <row r="57" spans="1:7" ht="30" customHeight="1" x14ac:dyDescent="0.3">
      <c r="A57" s="27">
        <v>2</v>
      </c>
      <c r="B57" s="56" t="s">
        <v>97</v>
      </c>
      <c r="C57" s="29">
        <v>1000</v>
      </c>
      <c r="D57" s="29">
        <v>1000</v>
      </c>
      <c r="E57" s="30" t="s">
        <v>44</v>
      </c>
      <c r="F57" s="43"/>
      <c r="G57" s="1"/>
    </row>
    <row r="58" spans="1:7" ht="30" customHeight="1" x14ac:dyDescent="0.3">
      <c r="A58" s="24" t="s">
        <v>9</v>
      </c>
      <c r="B58" s="57" t="s">
        <v>98</v>
      </c>
      <c r="C58" s="21">
        <f>C59</f>
        <v>5200</v>
      </c>
      <c r="D58" s="21">
        <f>D59</f>
        <v>5200</v>
      </c>
      <c r="E58" s="30"/>
      <c r="F58" s="43"/>
      <c r="G58" s="1"/>
    </row>
    <row r="59" spans="1:7" ht="39.950000000000003" customHeight="1" x14ac:dyDescent="0.3">
      <c r="A59" s="27">
        <v>1</v>
      </c>
      <c r="B59" s="56" t="s">
        <v>99</v>
      </c>
      <c r="C59" s="29">
        <v>5200</v>
      </c>
      <c r="D59" s="29">
        <v>5200</v>
      </c>
      <c r="E59" s="30" t="s">
        <v>44</v>
      </c>
      <c r="F59" s="43"/>
      <c r="G59" s="1"/>
    </row>
    <row r="60" spans="1:7" ht="30" customHeight="1" x14ac:dyDescent="0.3">
      <c r="A60" s="32" t="s">
        <v>10</v>
      </c>
      <c r="B60" s="39" t="s">
        <v>43</v>
      </c>
      <c r="C60" s="21">
        <f>SUM(C61:C65)</f>
        <v>3100</v>
      </c>
      <c r="D60" s="21">
        <f>SUM(D61:D65)</f>
        <v>3100</v>
      </c>
      <c r="E60" s="22"/>
      <c r="F60" s="44"/>
      <c r="G60" s="1"/>
    </row>
    <row r="61" spans="1:7" ht="39.950000000000003" customHeight="1" x14ac:dyDescent="0.3">
      <c r="A61" s="35">
        <v>1</v>
      </c>
      <c r="B61" s="28" t="s">
        <v>100</v>
      </c>
      <c r="C61" s="29">
        <v>700</v>
      </c>
      <c r="D61" s="29">
        <v>700</v>
      </c>
      <c r="E61" s="30" t="s">
        <v>45</v>
      </c>
      <c r="F61" s="23"/>
      <c r="G61" s="1"/>
    </row>
    <row r="62" spans="1:7" ht="39.950000000000003" customHeight="1" x14ac:dyDescent="0.3">
      <c r="A62" s="35">
        <v>2</v>
      </c>
      <c r="B62" s="28" t="s">
        <v>101</v>
      </c>
      <c r="C62" s="29">
        <v>700</v>
      </c>
      <c r="D62" s="29">
        <v>700</v>
      </c>
      <c r="E62" s="30" t="s">
        <v>45</v>
      </c>
      <c r="F62" s="23"/>
      <c r="G62" s="1"/>
    </row>
    <row r="63" spans="1:7" ht="39.950000000000003" customHeight="1" x14ac:dyDescent="0.3">
      <c r="A63" s="35">
        <v>3</v>
      </c>
      <c r="B63" s="28" t="s">
        <v>102</v>
      </c>
      <c r="C63" s="29">
        <v>700</v>
      </c>
      <c r="D63" s="29">
        <v>700</v>
      </c>
      <c r="E63" s="30" t="s">
        <v>45</v>
      </c>
      <c r="F63" s="45"/>
      <c r="G63" s="1"/>
    </row>
    <row r="64" spans="1:7" ht="39.950000000000003" customHeight="1" x14ac:dyDescent="0.3">
      <c r="A64" s="35">
        <v>4</v>
      </c>
      <c r="B64" s="28" t="s">
        <v>103</v>
      </c>
      <c r="C64" s="29">
        <v>500</v>
      </c>
      <c r="D64" s="29">
        <v>500</v>
      </c>
      <c r="E64" s="30" t="s">
        <v>45</v>
      </c>
      <c r="F64" s="46"/>
      <c r="G64" s="1"/>
    </row>
    <row r="65" spans="1:7" ht="39.950000000000003" customHeight="1" x14ac:dyDescent="0.3">
      <c r="A65" s="35">
        <v>5</v>
      </c>
      <c r="B65" s="28" t="s">
        <v>104</v>
      </c>
      <c r="C65" s="29">
        <v>500</v>
      </c>
      <c r="D65" s="29">
        <v>500</v>
      </c>
      <c r="E65" s="30" t="s">
        <v>45</v>
      </c>
      <c r="F65" s="46"/>
      <c r="G65" s="1"/>
    </row>
    <row r="66" spans="1:7" ht="30" customHeight="1" x14ac:dyDescent="0.3">
      <c r="A66" s="24" t="s">
        <v>105</v>
      </c>
      <c r="B66" s="33" t="s">
        <v>28</v>
      </c>
      <c r="C66" s="21">
        <f>C67</f>
        <v>10000</v>
      </c>
      <c r="D66" s="21">
        <f>D67</f>
        <v>10000</v>
      </c>
      <c r="E66" s="30"/>
      <c r="F66" s="47"/>
      <c r="G66" s="1"/>
    </row>
    <row r="67" spans="1:7" ht="30" customHeight="1" x14ac:dyDescent="0.3">
      <c r="A67" s="24"/>
      <c r="B67" s="33" t="s">
        <v>29</v>
      </c>
      <c r="C67" s="21">
        <f>SUM(C68:C68)</f>
        <v>10000</v>
      </c>
      <c r="D67" s="21">
        <f>SUM(D68:D68)</f>
        <v>10000</v>
      </c>
      <c r="E67" s="30"/>
      <c r="F67" s="47"/>
      <c r="G67" s="1"/>
    </row>
    <row r="68" spans="1:7" ht="39.950000000000003" customHeight="1" x14ac:dyDescent="0.3">
      <c r="A68" s="35">
        <v>1</v>
      </c>
      <c r="B68" s="28" t="s">
        <v>106</v>
      </c>
      <c r="C68" s="29">
        <v>10000</v>
      </c>
      <c r="D68" s="29">
        <v>10000</v>
      </c>
      <c r="E68" s="30" t="s">
        <v>44</v>
      </c>
      <c r="F68" s="47"/>
      <c r="G68" s="1"/>
    </row>
    <row r="69" spans="1:7" ht="30" customHeight="1" x14ac:dyDescent="0.3">
      <c r="A69" s="19" t="s">
        <v>3</v>
      </c>
      <c r="B69" s="20" t="s">
        <v>74</v>
      </c>
      <c r="C69" s="21">
        <v>15600</v>
      </c>
      <c r="D69" s="21">
        <v>15600</v>
      </c>
      <c r="E69" s="30"/>
      <c r="F69" s="47"/>
      <c r="G69" s="1"/>
    </row>
    <row r="70" spans="1:7" ht="30" customHeight="1" x14ac:dyDescent="0.3">
      <c r="A70" s="19" t="s">
        <v>5</v>
      </c>
      <c r="B70" s="20" t="s">
        <v>31</v>
      </c>
      <c r="C70" s="21">
        <f>C71</f>
        <v>10000</v>
      </c>
      <c r="D70" s="21">
        <f>D71</f>
        <v>10000</v>
      </c>
      <c r="E70" s="30"/>
      <c r="F70" s="47"/>
      <c r="G70" s="1"/>
    </row>
    <row r="71" spans="1:7" ht="30" customHeight="1" x14ac:dyDescent="0.3">
      <c r="A71" s="48" t="s">
        <v>1</v>
      </c>
      <c r="B71" s="49" t="s">
        <v>20</v>
      </c>
      <c r="C71" s="21">
        <f>C73</f>
        <v>10000</v>
      </c>
      <c r="D71" s="21">
        <f>D73</f>
        <v>10000</v>
      </c>
      <c r="E71" s="30"/>
      <c r="F71" s="46"/>
      <c r="G71" s="1"/>
    </row>
    <row r="72" spans="1:7" ht="30" customHeight="1" x14ac:dyDescent="0.3">
      <c r="A72" s="48" t="s">
        <v>63</v>
      </c>
      <c r="B72" s="49" t="s">
        <v>21</v>
      </c>
      <c r="C72" s="21">
        <f>C73</f>
        <v>10000</v>
      </c>
      <c r="D72" s="21">
        <f>D73</f>
        <v>10000</v>
      </c>
      <c r="E72" s="22"/>
      <c r="F72" s="47"/>
    </row>
    <row r="73" spans="1:7" ht="39.950000000000003" customHeight="1" x14ac:dyDescent="0.3">
      <c r="A73" s="50" t="s">
        <v>23</v>
      </c>
      <c r="B73" s="37" t="s">
        <v>41</v>
      </c>
      <c r="C73" s="29">
        <v>10000</v>
      </c>
      <c r="D73" s="29">
        <v>10000</v>
      </c>
      <c r="E73" s="30" t="s">
        <v>44</v>
      </c>
      <c r="F73" s="47"/>
    </row>
    <row r="74" spans="1:7" ht="30" customHeight="1" x14ac:dyDescent="0.3">
      <c r="A74" s="48" t="s">
        <v>6</v>
      </c>
      <c r="B74" s="49" t="s">
        <v>75</v>
      </c>
      <c r="C74" s="21">
        <f>C75</f>
        <v>5947.36</v>
      </c>
      <c r="D74" s="21">
        <f>D75</f>
        <v>5947.36</v>
      </c>
      <c r="E74" s="30"/>
      <c r="F74" s="47"/>
    </row>
    <row r="75" spans="1:7" ht="30" customHeight="1" x14ac:dyDescent="0.3">
      <c r="A75" s="50" t="s">
        <v>23</v>
      </c>
      <c r="B75" s="37" t="s">
        <v>56</v>
      </c>
      <c r="C75" s="29">
        <f>SUM(C76:C83)</f>
        <v>5947.36</v>
      </c>
      <c r="D75" s="29">
        <f>SUM(D76:D83)</f>
        <v>5947.36</v>
      </c>
      <c r="E75" s="30"/>
      <c r="F75" s="47"/>
    </row>
    <row r="76" spans="1:7" ht="30" customHeight="1" x14ac:dyDescent="0.3">
      <c r="A76" s="50" t="s">
        <v>55</v>
      </c>
      <c r="B76" s="37" t="s">
        <v>79</v>
      </c>
      <c r="C76" s="29">
        <v>743.42</v>
      </c>
      <c r="D76" s="29">
        <v>743.42</v>
      </c>
      <c r="E76" s="50" t="s">
        <v>46</v>
      </c>
      <c r="F76" s="47"/>
    </row>
    <row r="77" spans="1:7" ht="30" customHeight="1" x14ac:dyDescent="0.3">
      <c r="A77" s="50" t="s">
        <v>55</v>
      </c>
      <c r="B77" s="37" t="s">
        <v>81</v>
      </c>
      <c r="C77" s="29">
        <v>743.42</v>
      </c>
      <c r="D77" s="29">
        <v>743.42</v>
      </c>
      <c r="E77" s="50" t="s">
        <v>50</v>
      </c>
      <c r="F77" s="47"/>
    </row>
    <row r="78" spans="1:7" ht="30" customHeight="1" x14ac:dyDescent="0.3">
      <c r="A78" s="50" t="s">
        <v>55</v>
      </c>
      <c r="B78" s="37" t="s">
        <v>82</v>
      </c>
      <c r="C78" s="29">
        <v>743.42</v>
      </c>
      <c r="D78" s="29">
        <v>743.42</v>
      </c>
      <c r="E78" s="50" t="s">
        <v>49</v>
      </c>
      <c r="F78" s="47"/>
    </row>
    <row r="79" spans="1:7" ht="30" customHeight="1" x14ac:dyDescent="0.3">
      <c r="A79" s="50" t="s">
        <v>55</v>
      </c>
      <c r="B79" s="37" t="s">
        <v>80</v>
      </c>
      <c r="C79" s="29">
        <v>743.42</v>
      </c>
      <c r="D79" s="29">
        <v>743.42</v>
      </c>
      <c r="E79" s="50" t="s">
        <v>47</v>
      </c>
      <c r="F79" s="47"/>
    </row>
    <row r="80" spans="1:7" ht="30" customHeight="1" x14ac:dyDescent="0.3">
      <c r="A80" s="50" t="s">
        <v>55</v>
      </c>
      <c r="B80" s="37" t="s">
        <v>78</v>
      </c>
      <c r="C80" s="29">
        <v>743.42</v>
      </c>
      <c r="D80" s="29">
        <v>743.42</v>
      </c>
      <c r="E80" s="50" t="s">
        <v>48</v>
      </c>
      <c r="F80" s="47"/>
    </row>
    <row r="81" spans="1:6" ht="30" customHeight="1" x14ac:dyDescent="0.3">
      <c r="A81" s="50" t="s">
        <v>55</v>
      </c>
      <c r="B81" s="37" t="s">
        <v>83</v>
      </c>
      <c r="C81" s="29">
        <v>743.42</v>
      </c>
      <c r="D81" s="29">
        <v>743.42</v>
      </c>
      <c r="E81" s="50" t="s">
        <v>51</v>
      </c>
      <c r="F81" s="47"/>
    </row>
    <row r="82" spans="1:6" ht="30" customHeight="1" x14ac:dyDescent="0.3">
      <c r="A82" s="50" t="s">
        <v>55</v>
      </c>
      <c r="B82" s="37" t="s">
        <v>84</v>
      </c>
      <c r="C82" s="29">
        <v>743.42</v>
      </c>
      <c r="D82" s="29">
        <v>743.42</v>
      </c>
      <c r="E82" s="50" t="s">
        <v>52</v>
      </c>
      <c r="F82" s="47"/>
    </row>
    <row r="83" spans="1:6" ht="30" customHeight="1" x14ac:dyDescent="0.3">
      <c r="A83" s="50" t="s">
        <v>55</v>
      </c>
      <c r="B83" s="37" t="s">
        <v>85</v>
      </c>
      <c r="C83" s="29">
        <v>743.42</v>
      </c>
      <c r="D83" s="29">
        <v>743.42</v>
      </c>
      <c r="E83" s="50" t="s">
        <v>107</v>
      </c>
      <c r="F83" s="47"/>
    </row>
    <row r="84" spans="1:6" ht="50.1" customHeight="1" x14ac:dyDescent="0.3">
      <c r="A84" s="48" t="s">
        <v>57</v>
      </c>
      <c r="B84" s="49" t="s">
        <v>76</v>
      </c>
      <c r="C84" s="21">
        <v>2000</v>
      </c>
      <c r="D84" s="21">
        <v>2000</v>
      </c>
      <c r="E84" s="50"/>
      <c r="F84" s="47"/>
    </row>
  </sheetData>
  <mergeCells count="6">
    <mergeCell ref="D1:F1"/>
    <mergeCell ref="A2:F2"/>
    <mergeCell ref="A3:F3"/>
    <mergeCell ref="A4:F4"/>
    <mergeCell ref="E6:F6"/>
    <mergeCell ref="A5:F5"/>
  </mergeCells>
  <pageMargins left="0.511811023622047" right="0.31496062992126" top="0.55118110236220497" bottom="0.35433070866141703" header="0.31496062992126" footer="0.31496062992126"/>
  <pageSetup paperSize="9" scale="82" orientation="portrait"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1"/>
  <sheetViews>
    <sheetView workbookViewId="0">
      <selection activeCell="C12" sqref="C12"/>
    </sheetView>
  </sheetViews>
  <sheetFormatPr defaultRowHeight="15.75" x14ac:dyDescent="0.25"/>
  <cols>
    <col min="1" max="1" width="5.5703125" style="76" customWidth="1"/>
    <col min="2" max="2" width="32.42578125" style="76" customWidth="1"/>
    <col min="3" max="3" width="13.42578125" style="76" customWidth="1"/>
    <col min="4" max="4" width="12.28515625" style="76" customWidth="1"/>
    <col min="5" max="5" width="12.140625" style="76" customWidth="1"/>
    <col min="6" max="6" width="12.7109375" style="76" customWidth="1"/>
    <col min="7" max="7" width="8.28515625" style="76" customWidth="1"/>
    <col min="8" max="16384" width="9.140625" style="76"/>
  </cols>
  <sheetData>
    <row r="1" spans="1:7" x14ac:dyDescent="0.25">
      <c r="A1" s="79"/>
      <c r="B1" s="80"/>
      <c r="C1" s="81"/>
      <c r="D1" s="82"/>
      <c r="E1" s="203" t="s">
        <v>137</v>
      </c>
      <c r="F1" s="203"/>
      <c r="G1" s="203"/>
    </row>
    <row r="2" spans="1:7" x14ac:dyDescent="0.25">
      <c r="A2" s="79"/>
      <c r="B2" s="80"/>
      <c r="C2" s="83"/>
      <c r="D2" s="84"/>
      <c r="E2" s="79"/>
      <c r="F2" s="85"/>
      <c r="G2" s="85"/>
    </row>
    <row r="3" spans="1:7" ht="24" customHeight="1" x14ac:dyDescent="0.25">
      <c r="A3" s="204" t="s">
        <v>151</v>
      </c>
      <c r="B3" s="204"/>
      <c r="C3" s="204"/>
      <c r="D3" s="204"/>
      <c r="E3" s="204"/>
      <c r="F3" s="204"/>
      <c r="G3" s="204"/>
    </row>
    <row r="4" spans="1:7" ht="30.75" customHeight="1" x14ac:dyDescent="0.25">
      <c r="A4" s="205" t="s">
        <v>424</v>
      </c>
      <c r="B4" s="205"/>
      <c r="C4" s="205"/>
      <c r="D4" s="205"/>
      <c r="E4" s="205"/>
      <c r="F4" s="205"/>
      <c r="G4" s="205"/>
    </row>
    <row r="5" spans="1:7" ht="23.25" customHeight="1" x14ac:dyDescent="0.25">
      <c r="A5" s="79"/>
      <c r="B5" s="80"/>
      <c r="C5" s="81"/>
      <c r="D5" s="82"/>
      <c r="E5" s="82"/>
      <c r="F5" s="206" t="s">
        <v>14</v>
      </c>
      <c r="G5" s="206"/>
    </row>
    <row r="6" spans="1:7" x14ac:dyDescent="0.25">
      <c r="A6" s="202" t="s">
        <v>138</v>
      </c>
      <c r="B6" s="207" t="s">
        <v>139</v>
      </c>
      <c r="C6" s="208" t="s">
        <v>140</v>
      </c>
      <c r="D6" s="209" t="s">
        <v>141</v>
      </c>
      <c r="E6" s="209" t="s">
        <v>142</v>
      </c>
      <c r="F6" s="202" t="s">
        <v>143</v>
      </c>
      <c r="G6" s="202" t="s">
        <v>0</v>
      </c>
    </row>
    <row r="7" spans="1:7" x14ac:dyDescent="0.25">
      <c r="A7" s="202"/>
      <c r="B7" s="207"/>
      <c r="C7" s="208"/>
      <c r="D7" s="209"/>
      <c r="E7" s="209"/>
      <c r="F7" s="202"/>
      <c r="G7" s="202"/>
    </row>
    <row r="8" spans="1:7" x14ac:dyDescent="0.25">
      <c r="A8" s="202"/>
      <c r="B8" s="207"/>
      <c r="C8" s="208"/>
      <c r="D8" s="209"/>
      <c r="E8" s="209"/>
      <c r="F8" s="202"/>
      <c r="G8" s="202"/>
    </row>
    <row r="9" spans="1:7" ht="20.100000000000001" customHeight="1" x14ac:dyDescent="0.25">
      <c r="A9" s="143">
        <v>1</v>
      </c>
      <c r="B9" s="86" t="s">
        <v>144</v>
      </c>
      <c r="C9" s="87" t="s">
        <v>145</v>
      </c>
      <c r="D9" s="86" t="s">
        <v>146</v>
      </c>
      <c r="E9" s="86" t="s">
        <v>147</v>
      </c>
      <c r="F9" s="86" t="s">
        <v>148</v>
      </c>
      <c r="G9" s="86" t="s">
        <v>149</v>
      </c>
    </row>
    <row r="10" spans="1:7" ht="20.100000000000001" customHeight="1" x14ac:dyDescent="0.25">
      <c r="A10" s="143"/>
      <c r="B10" s="144" t="s">
        <v>117</v>
      </c>
      <c r="C10" s="75">
        <f>C11+C131</f>
        <v>203346.22779149999</v>
      </c>
      <c r="D10" s="75">
        <f t="shared" ref="D10:F10" si="0">D11+D131</f>
        <v>172826.49851400004</v>
      </c>
      <c r="E10" s="75">
        <f t="shared" si="0"/>
        <v>171624.54611000002</v>
      </c>
      <c r="F10" s="75">
        <f t="shared" si="0"/>
        <v>171624.54611000002</v>
      </c>
      <c r="G10" s="86"/>
    </row>
    <row r="11" spans="1:7" ht="20.100000000000001" customHeight="1" x14ac:dyDescent="0.25">
      <c r="A11" s="143" t="s">
        <v>1</v>
      </c>
      <c r="B11" s="145" t="s">
        <v>208</v>
      </c>
      <c r="C11" s="75">
        <f>C12+C20+C29+C37+C40+C49+C52+C54+C61+C70+C79+C90+C96+C102+C106+C109+C113+C117+C122+C126</f>
        <v>175463.7182645</v>
      </c>
      <c r="D11" s="75">
        <f t="shared" ref="D11:F11" si="1">D12+D20+D29+D37+D40+D49+D52+D54+D61+D70+D79+D90+D96+D102+D106+D109+D113+D117+D122+D126</f>
        <v>148914.96140000003</v>
      </c>
      <c r="E11" s="75">
        <f t="shared" si="1"/>
        <v>148914.96140000003</v>
      </c>
      <c r="F11" s="75">
        <f t="shared" si="1"/>
        <v>148914.96140000003</v>
      </c>
      <c r="G11" s="86"/>
    </row>
    <row r="12" spans="1:7" ht="27.75" customHeight="1" x14ac:dyDescent="0.25">
      <c r="A12" s="88">
        <v>1</v>
      </c>
      <c r="B12" s="94" t="s">
        <v>207</v>
      </c>
      <c r="C12" s="75">
        <f>SUM(C13:C19)</f>
        <v>10804.963030000001</v>
      </c>
      <c r="D12" s="75">
        <f t="shared" ref="D12:F12" si="2">SUM(D13:D19)</f>
        <v>9059.1819999999989</v>
      </c>
      <c r="E12" s="75">
        <f t="shared" si="2"/>
        <v>9059.1819999999989</v>
      </c>
      <c r="F12" s="75">
        <f t="shared" si="2"/>
        <v>9059.1819999999989</v>
      </c>
      <c r="G12" s="86"/>
    </row>
    <row r="13" spans="1:7" ht="31.5" x14ac:dyDescent="0.25">
      <c r="A13" s="143" t="s">
        <v>55</v>
      </c>
      <c r="B13" s="93" t="s">
        <v>209</v>
      </c>
      <c r="C13" s="90">
        <v>434.63499999999999</v>
      </c>
      <c r="D13" s="90">
        <v>434.63499999999999</v>
      </c>
      <c r="E13" s="90">
        <v>434.63499999999999</v>
      </c>
      <c r="F13" s="90">
        <v>434.63499999999999</v>
      </c>
      <c r="G13" s="88"/>
    </row>
    <row r="14" spans="1:7" ht="39.950000000000003" customHeight="1" x14ac:dyDescent="0.25">
      <c r="A14" s="143" t="s">
        <v>55</v>
      </c>
      <c r="B14" s="93" t="s">
        <v>210</v>
      </c>
      <c r="C14" s="90">
        <v>47.142000000000003</v>
      </c>
      <c r="D14" s="90">
        <v>47.142000000000003</v>
      </c>
      <c r="E14" s="90">
        <v>47.142000000000003</v>
      </c>
      <c r="F14" s="90">
        <v>47.142000000000003</v>
      </c>
      <c r="G14" s="88"/>
    </row>
    <row r="15" spans="1:7" ht="39.950000000000003" customHeight="1" x14ac:dyDescent="0.25">
      <c r="A15" s="143" t="s">
        <v>55</v>
      </c>
      <c r="B15" s="93" t="s">
        <v>211</v>
      </c>
      <c r="C15" s="90">
        <v>41.010426000000002</v>
      </c>
      <c r="D15" s="90">
        <v>41.01</v>
      </c>
      <c r="E15" s="90">
        <v>41.01</v>
      </c>
      <c r="F15" s="90">
        <v>41.01</v>
      </c>
      <c r="G15" s="88"/>
    </row>
    <row r="16" spans="1:7" ht="39.950000000000003" customHeight="1" x14ac:dyDescent="0.25">
      <c r="A16" s="143" t="s">
        <v>55</v>
      </c>
      <c r="B16" s="93" t="s">
        <v>212</v>
      </c>
      <c r="C16" s="90">
        <v>1.494996</v>
      </c>
      <c r="D16" s="90">
        <v>1.494</v>
      </c>
      <c r="E16" s="90">
        <v>1.494</v>
      </c>
      <c r="F16" s="90">
        <v>1.494</v>
      </c>
      <c r="G16" s="88"/>
    </row>
    <row r="17" spans="1:7" ht="39.950000000000003" customHeight="1" x14ac:dyDescent="0.25">
      <c r="A17" s="143" t="s">
        <v>55</v>
      </c>
      <c r="B17" s="93" t="s">
        <v>213</v>
      </c>
      <c r="C17" s="90">
        <v>305.35049900000001</v>
      </c>
      <c r="D17" s="90">
        <v>305.35000000000002</v>
      </c>
      <c r="E17" s="90">
        <v>305.35000000000002</v>
      </c>
      <c r="F17" s="90">
        <v>305.35000000000002</v>
      </c>
      <c r="G17" s="88"/>
    </row>
    <row r="18" spans="1:7" ht="39.950000000000003" customHeight="1" x14ac:dyDescent="0.25">
      <c r="A18" s="143" t="s">
        <v>55</v>
      </c>
      <c r="B18" s="93" t="s">
        <v>214</v>
      </c>
      <c r="C18" s="90">
        <v>7.5182029999999997</v>
      </c>
      <c r="D18" s="90">
        <v>6.18</v>
      </c>
      <c r="E18" s="90">
        <v>6.18</v>
      </c>
      <c r="F18" s="90">
        <v>6.18</v>
      </c>
      <c r="G18" s="88"/>
    </row>
    <row r="19" spans="1:7" ht="39.950000000000003" customHeight="1" x14ac:dyDescent="0.25">
      <c r="A19" s="143" t="s">
        <v>55</v>
      </c>
      <c r="B19" s="93" t="s">
        <v>215</v>
      </c>
      <c r="C19" s="90">
        <v>9967.8119060000008</v>
      </c>
      <c r="D19" s="90">
        <v>8223.3709999999992</v>
      </c>
      <c r="E19" s="90">
        <v>8223.3709999999992</v>
      </c>
      <c r="F19" s="90">
        <v>8223.3709999999992</v>
      </c>
      <c r="G19" s="88"/>
    </row>
    <row r="20" spans="1:7" ht="37.5" customHeight="1" x14ac:dyDescent="0.25">
      <c r="A20" s="88">
        <v>2</v>
      </c>
      <c r="B20" s="94" t="s">
        <v>152</v>
      </c>
      <c r="C20" s="75">
        <f>SUM(C21:C28)</f>
        <v>8759.4579720000002</v>
      </c>
      <c r="D20" s="75">
        <f t="shared" ref="D20:F20" si="3">SUM(D21:D28)</f>
        <v>7533.6680000000006</v>
      </c>
      <c r="E20" s="75">
        <f t="shared" si="3"/>
        <v>7533.6680000000006</v>
      </c>
      <c r="F20" s="75">
        <f t="shared" si="3"/>
        <v>7533.6680000000006</v>
      </c>
      <c r="G20" s="86"/>
    </row>
    <row r="21" spans="1:7" ht="31.5" x14ac:dyDescent="0.25">
      <c r="A21" s="143" t="s">
        <v>55</v>
      </c>
      <c r="B21" s="93" t="s">
        <v>209</v>
      </c>
      <c r="C21" s="90">
        <v>382.375</v>
      </c>
      <c r="D21" s="90">
        <v>382.375</v>
      </c>
      <c r="E21" s="90">
        <v>382.375</v>
      </c>
      <c r="F21" s="90">
        <v>382.375</v>
      </c>
      <c r="G21" s="88"/>
    </row>
    <row r="22" spans="1:7" ht="31.5" x14ac:dyDescent="0.25">
      <c r="A22" s="143" t="s">
        <v>55</v>
      </c>
      <c r="B22" s="93" t="s">
        <v>210</v>
      </c>
      <c r="C22" s="90">
        <v>39.409999999999997</v>
      </c>
      <c r="D22" s="90">
        <v>39.409999999999997</v>
      </c>
      <c r="E22" s="90">
        <v>39.409999999999997</v>
      </c>
      <c r="F22" s="90">
        <v>39.409999999999997</v>
      </c>
      <c r="G22" s="88"/>
    </row>
    <row r="23" spans="1:7" ht="31.5" x14ac:dyDescent="0.25">
      <c r="A23" s="143" t="s">
        <v>55</v>
      </c>
      <c r="B23" s="93" t="s">
        <v>216</v>
      </c>
      <c r="C23" s="90">
        <v>14.154999999999999</v>
      </c>
      <c r="D23" s="90">
        <v>14.154999999999999</v>
      </c>
      <c r="E23" s="90">
        <v>14.154999999999999</v>
      </c>
      <c r="F23" s="90">
        <v>14.154999999999999</v>
      </c>
      <c r="G23" s="88"/>
    </row>
    <row r="24" spans="1:7" ht="47.25" x14ac:dyDescent="0.25">
      <c r="A24" s="143" t="s">
        <v>55</v>
      </c>
      <c r="B24" s="93" t="s">
        <v>217</v>
      </c>
      <c r="C24" s="90">
        <v>33.058092000000002</v>
      </c>
      <c r="D24" s="90">
        <v>33.058</v>
      </c>
      <c r="E24" s="90">
        <v>33.058</v>
      </c>
      <c r="F24" s="90">
        <v>33.058</v>
      </c>
      <c r="G24" s="88"/>
    </row>
    <row r="25" spans="1:7" ht="31.5" x14ac:dyDescent="0.25">
      <c r="A25" s="143" t="s">
        <v>55</v>
      </c>
      <c r="B25" s="93" t="s">
        <v>212</v>
      </c>
      <c r="C25" s="90">
        <v>1.215012</v>
      </c>
      <c r="D25" s="90">
        <v>1.2150000000000001</v>
      </c>
      <c r="E25" s="90">
        <v>1.2150000000000001</v>
      </c>
      <c r="F25" s="90">
        <v>1.2150000000000001</v>
      </c>
      <c r="G25" s="88"/>
    </row>
    <row r="26" spans="1:7" ht="31.5" x14ac:dyDescent="0.25">
      <c r="A26" s="143" t="s">
        <v>55</v>
      </c>
      <c r="B26" s="93" t="s">
        <v>218</v>
      </c>
      <c r="C26" s="90">
        <v>248.16415799999999</v>
      </c>
      <c r="D26" s="90">
        <v>248.16399999999999</v>
      </c>
      <c r="E26" s="90">
        <v>248.16399999999999</v>
      </c>
      <c r="F26" s="90">
        <v>248.16399999999999</v>
      </c>
      <c r="G26" s="88"/>
    </row>
    <row r="27" spans="1:7" ht="31.5" x14ac:dyDescent="0.25">
      <c r="A27" s="143" t="s">
        <v>55</v>
      </c>
      <c r="B27" s="93" t="s">
        <v>219</v>
      </c>
      <c r="C27" s="90">
        <v>6.1279159999999999</v>
      </c>
      <c r="D27" s="90">
        <v>5.0890000000000004</v>
      </c>
      <c r="E27" s="90">
        <v>5.0890000000000004</v>
      </c>
      <c r="F27" s="90">
        <v>5.0890000000000004</v>
      </c>
      <c r="G27" s="88"/>
    </row>
    <row r="28" spans="1:7" ht="31.5" x14ac:dyDescent="0.25">
      <c r="A28" s="143" t="s">
        <v>55</v>
      </c>
      <c r="B28" s="93" t="s">
        <v>220</v>
      </c>
      <c r="C28" s="90">
        <v>8034.9527939999998</v>
      </c>
      <c r="D28" s="90">
        <v>6810.2020000000002</v>
      </c>
      <c r="E28" s="90">
        <v>6810.2020000000002</v>
      </c>
      <c r="F28" s="90">
        <v>6810.2020000000002</v>
      </c>
      <c r="G28" s="88"/>
    </row>
    <row r="29" spans="1:7" ht="37.5" customHeight="1" x14ac:dyDescent="0.25">
      <c r="A29" s="88">
        <v>3</v>
      </c>
      <c r="B29" s="94" t="s">
        <v>53</v>
      </c>
      <c r="C29" s="75">
        <f>SUM(C30:C36)</f>
        <v>7505.107156</v>
      </c>
      <c r="D29" s="75">
        <f t="shared" ref="D29:F29" si="4">SUM(D30:D36)</f>
        <v>7201.0389999999998</v>
      </c>
      <c r="E29" s="75">
        <f t="shared" si="4"/>
        <v>7201.0389999999998</v>
      </c>
      <c r="F29" s="75">
        <f t="shared" si="4"/>
        <v>7201.0389999999998</v>
      </c>
      <c r="G29" s="86"/>
    </row>
    <row r="30" spans="1:7" ht="31.5" x14ac:dyDescent="0.25">
      <c r="A30" s="143" t="s">
        <v>55</v>
      </c>
      <c r="B30" s="93" t="s">
        <v>221</v>
      </c>
      <c r="C30" s="90">
        <v>9</v>
      </c>
      <c r="D30" s="90">
        <v>9</v>
      </c>
      <c r="E30" s="90">
        <v>9</v>
      </c>
      <c r="F30" s="90">
        <v>9</v>
      </c>
      <c r="G30" s="88"/>
    </row>
    <row r="31" spans="1:7" ht="31.5" x14ac:dyDescent="0.25">
      <c r="A31" s="143" t="s">
        <v>55</v>
      </c>
      <c r="B31" s="93" t="s">
        <v>222</v>
      </c>
      <c r="C31" s="90">
        <v>23.696000000000002</v>
      </c>
      <c r="D31" s="90">
        <v>23.696000000000002</v>
      </c>
      <c r="E31" s="90">
        <v>23.696000000000002</v>
      </c>
      <c r="F31" s="90">
        <v>23.696000000000002</v>
      </c>
      <c r="G31" s="88"/>
    </row>
    <row r="32" spans="1:7" ht="47.25" x14ac:dyDescent="0.25">
      <c r="A32" s="143" t="s">
        <v>55</v>
      </c>
      <c r="B32" s="93" t="s">
        <v>217</v>
      </c>
      <c r="C32" s="90">
        <v>30.444006999999999</v>
      </c>
      <c r="D32" s="90">
        <v>30.443999999999999</v>
      </c>
      <c r="E32" s="90">
        <v>30.443999999999999</v>
      </c>
      <c r="F32" s="90">
        <v>30.443999999999999</v>
      </c>
      <c r="G32" s="88"/>
    </row>
    <row r="33" spans="1:7" ht="47.25" x14ac:dyDescent="0.25">
      <c r="A33" s="143" t="s">
        <v>55</v>
      </c>
      <c r="B33" s="93" t="s">
        <v>223</v>
      </c>
      <c r="C33" s="90">
        <v>1.039147</v>
      </c>
      <c r="D33" s="90">
        <v>1.0389999999999999</v>
      </c>
      <c r="E33" s="90">
        <v>1.0389999999999999</v>
      </c>
      <c r="F33" s="90">
        <v>1.0389999999999999</v>
      </c>
      <c r="G33" s="88"/>
    </row>
    <row r="34" spans="1:7" ht="31.5" x14ac:dyDescent="0.25">
      <c r="A34" s="143" t="s">
        <v>55</v>
      </c>
      <c r="B34" s="93" t="s">
        <v>218</v>
      </c>
      <c r="C34" s="90">
        <v>212.244122</v>
      </c>
      <c r="D34" s="90">
        <v>212.244</v>
      </c>
      <c r="E34" s="90">
        <v>212.244</v>
      </c>
      <c r="F34" s="90">
        <v>212.244</v>
      </c>
      <c r="G34" s="88"/>
    </row>
    <row r="35" spans="1:7" ht="31.5" x14ac:dyDescent="0.25">
      <c r="A35" s="143" t="s">
        <v>55</v>
      </c>
      <c r="B35" s="93" t="s">
        <v>219</v>
      </c>
      <c r="C35" s="90">
        <v>7.0116350000000001</v>
      </c>
      <c r="D35" s="90">
        <v>6.8029999999999999</v>
      </c>
      <c r="E35" s="90">
        <v>6.8029999999999999</v>
      </c>
      <c r="F35" s="90">
        <v>6.8029999999999999</v>
      </c>
      <c r="G35" s="88"/>
    </row>
    <row r="36" spans="1:7" ht="31.5" x14ac:dyDescent="0.25">
      <c r="A36" s="143" t="s">
        <v>55</v>
      </c>
      <c r="B36" s="93" t="s">
        <v>224</v>
      </c>
      <c r="C36" s="90">
        <v>7221.6722449999997</v>
      </c>
      <c r="D36" s="90">
        <v>6917.8130000000001</v>
      </c>
      <c r="E36" s="90">
        <v>6917.8130000000001</v>
      </c>
      <c r="F36" s="90">
        <v>6917.8130000000001</v>
      </c>
      <c r="G36" s="88"/>
    </row>
    <row r="37" spans="1:7" ht="37.5" customHeight="1" x14ac:dyDescent="0.25">
      <c r="A37" s="88">
        <v>4</v>
      </c>
      <c r="B37" s="94" t="s">
        <v>205</v>
      </c>
      <c r="C37" s="75">
        <f>SUM(C38:C39)</f>
        <v>338.55789700000003</v>
      </c>
      <c r="D37" s="75">
        <f t="shared" ref="D37:F37" si="5">SUM(D38:D39)</f>
        <v>338.55700000000002</v>
      </c>
      <c r="E37" s="75">
        <f t="shared" si="5"/>
        <v>338.55700000000002</v>
      </c>
      <c r="F37" s="75">
        <f t="shared" si="5"/>
        <v>338.55700000000002</v>
      </c>
      <c r="G37" s="86"/>
    </row>
    <row r="38" spans="1:7" ht="31.5" x14ac:dyDescent="0.25">
      <c r="A38" s="143" t="s">
        <v>55</v>
      </c>
      <c r="B38" s="93" t="s">
        <v>225</v>
      </c>
      <c r="C38" s="90">
        <v>266.55789700000003</v>
      </c>
      <c r="D38" s="90">
        <v>266.55700000000002</v>
      </c>
      <c r="E38" s="90">
        <v>266.55700000000002</v>
      </c>
      <c r="F38" s="90">
        <v>266.55700000000002</v>
      </c>
      <c r="G38" s="88"/>
    </row>
    <row r="39" spans="1:7" ht="31.5" x14ac:dyDescent="0.25">
      <c r="A39" s="143" t="s">
        <v>55</v>
      </c>
      <c r="B39" s="93" t="s">
        <v>226</v>
      </c>
      <c r="C39" s="90">
        <v>72</v>
      </c>
      <c r="D39" s="90">
        <v>72</v>
      </c>
      <c r="E39" s="90">
        <v>72</v>
      </c>
      <c r="F39" s="90">
        <v>72</v>
      </c>
      <c r="G39" s="88"/>
    </row>
    <row r="40" spans="1:7" ht="37.5" customHeight="1" x14ac:dyDescent="0.25">
      <c r="A40" s="88">
        <v>5</v>
      </c>
      <c r="B40" s="94" t="s">
        <v>206</v>
      </c>
      <c r="C40" s="75">
        <f>SUM(C41:C48)</f>
        <v>10932.940859</v>
      </c>
      <c r="D40" s="75">
        <f t="shared" ref="D40:F40" si="6">SUM(D41:D48)</f>
        <v>10417.056</v>
      </c>
      <c r="E40" s="75">
        <f t="shared" si="6"/>
        <v>10417.056</v>
      </c>
      <c r="F40" s="75">
        <f t="shared" si="6"/>
        <v>10417.056</v>
      </c>
      <c r="G40" s="86"/>
    </row>
    <row r="41" spans="1:7" ht="31.5" x14ac:dyDescent="0.25">
      <c r="A41" s="143" t="s">
        <v>55</v>
      </c>
      <c r="B41" s="93" t="s">
        <v>209</v>
      </c>
      <c r="C41" s="90">
        <v>436.61500000000001</v>
      </c>
      <c r="D41" s="90">
        <v>436.61500000000001</v>
      </c>
      <c r="E41" s="90">
        <v>436.61500000000001</v>
      </c>
      <c r="F41" s="90">
        <v>436.61500000000001</v>
      </c>
      <c r="G41" s="88"/>
    </row>
    <row r="42" spans="1:7" ht="31.5" x14ac:dyDescent="0.25">
      <c r="A42" s="143" t="s">
        <v>55</v>
      </c>
      <c r="B42" s="93" t="s">
        <v>210</v>
      </c>
      <c r="C42" s="90">
        <v>47.65</v>
      </c>
      <c r="D42" s="90">
        <v>47.65</v>
      </c>
      <c r="E42" s="90">
        <v>47.65</v>
      </c>
      <c r="F42" s="90">
        <v>47.65</v>
      </c>
      <c r="G42" s="88"/>
    </row>
    <row r="43" spans="1:7" ht="31.5" x14ac:dyDescent="0.25">
      <c r="A43" s="143" t="s">
        <v>55</v>
      </c>
      <c r="B43" s="93" t="s">
        <v>227</v>
      </c>
      <c r="C43" s="90">
        <v>14.433</v>
      </c>
      <c r="D43" s="90">
        <v>14.433</v>
      </c>
      <c r="E43" s="90">
        <v>14.433</v>
      </c>
      <c r="F43" s="90">
        <v>14.433</v>
      </c>
      <c r="G43" s="88"/>
    </row>
    <row r="44" spans="1:7" ht="47.25" x14ac:dyDescent="0.25">
      <c r="A44" s="143" t="s">
        <v>55</v>
      </c>
      <c r="B44" s="93" t="s">
        <v>217</v>
      </c>
      <c r="C44" s="90">
        <v>41.539223</v>
      </c>
      <c r="D44" s="90">
        <v>41.539000000000001</v>
      </c>
      <c r="E44" s="90">
        <v>41.539000000000001</v>
      </c>
      <c r="F44" s="90">
        <v>41.539000000000001</v>
      </c>
      <c r="G44" s="88"/>
    </row>
    <row r="45" spans="1:7" ht="31.5" x14ac:dyDescent="0.25">
      <c r="A45" s="143" t="s">
        <v>55</v>
      </c>
      <c r="B45" s="93" t="s">
        <v>212</v>
      </c>
      <c r="C45" s="90">
        <v>1.514524</v>
      </c>
      <c r="D45" s="90">
        <v>1.514</v>
      </c>
      <c r="E45" s="90">
        <v>1.514</v>
      </c>
      <c r="F45" s="90">
        <v>1.514</v>
      </c>
      <c r="G45" s="88"/>
    </row>
    <row r="46" spans="1:7" x14ac:dyDescent="0.25">
      <c r="A46" s="143" t="s">
        <v>55</v>
      </c>
      <c r="B46" s="93" t="s">
        <v>228</v>
      </c>
      <c r="C46" s="90">
        <v>309.33900399999999</v>
      </c>
      <c r="D46" s="90">
        <v>309.339</v>
      </c>
      <c r="E46" s="90">
        <v>309.339</v>
      </c>
      <c r="F46" s="90">
        <v>309.339</v>
      </c>
      <c r="G46" s="88"/>
    </row>
    <row r="47" spans="1:7" ht="31.5" x14ac:dyDescent="0.25">
      <c r="A47" s="143" t="s">
        <v>55</v>
      </c>
      <c r="B47" s="93" t="s">
        <v>219</v>
      </c>
      <c r="C47" s="90">
        <v>7.6168550000000002</v>
      </c>
      <c r="D47" s="90">
        <v>7.1760000000000002</v>
      </c>
      <c r="E47" s="90">
        <v>7.1760000000000002</v>
      </c>
      <c r="F47" s="90">
        <v>7.1760000000000002</v>
      </c>
      <c r="G47" s="88"/>
    </row>
    <row r="48" spans="1:7" ht="31.5" x14ac:dyDescent="0.25">
      <c r="A48" s="143" t="s">
        <v>55</v>
      </c>
      <c r="B48" s="93" t="s">
        <v>224</v>
      </c>
      <c r="C48" s="90">
        <v>10074.233253</v>
      </c>
      <c r="D48" s="90">
        <v>9558.7900000000009</v>
      </c>
      <c r="E48" s="90">
        <v>9558.7900000000009</v>
      </c>
      <c r="F48" s="90">
        <v>9558.7900000000009</v>
      </c>
      <c r="G48" s="88"/>
    </row>
    <row r="49" spans="1:7" ht="47.25" x14ac:dyDescent="0.25">
      <c r="A49" s="88">
        <v>6</v>
      </c>
      <c r="B49" s="94" t="s">
        <v>231</v>
      </c>
      <c r="C49" s="75">
        <f>SUM(C50:C51)</f>
        <v>156.08199999999999</v>
      </c>
      <c r="D49" s="75">
        <f t="shared" ref="D49:F49" si="7">SUM(D50:D51)</f>
        <v>156.08199999999999</v>
      </c>
      <c r="E49" s="75">
        <f t="shared" si="7"/>
        <v>156.08199999999999</v>
      </c>
      <c r="F49" s="75">
        <f t="shared" si="7"/>
        <v>156.08199999999999</v>
      </c>
      <c r="G49" s="86"/>
    </row>
    <row r="50" spans="1:7" ht="31.5" x14ac:dyDescent="0.25">
      <c r="A50" s="143" t="s">
        <v>55</v>
      </c>
      <c r="B50" s="93" t="s">
        <v>229</v>
      </c>
      <c r="C50" s="90">
        <v>91.65</v>
      </c>
      <c r="D50" s="90">
        <v>91.65</v>
      </c>
      <c r="E50" s="90">
        <v>91.65</v>
      </c>
      <c r="F50" s="90">
        <v>91.65</v>
      </c>
      <c r="G50" s="88"/>
    </row>
    <row r="51" spans="1:7" ht="63" x14ac:dyDescent="0.25">
      <c r="A51" s="143" t="s">
        <v>55</v>
      </c>
      <c r="B51" s="93" t="s">
        <v>230</v>
      </c>
      <c r="C51" s="90">
        <v>64.432000000000002</v>
      </c>
      <c r="D51" s="90">
        <v>64.432000000000002</v>
      </c>
      <c r="E51" s="90">
        <v>64.432000000000002</v>
      </c>
      <c r="F51" s="90">
        <v>64.432000000000002</v>
      </c>
      <c r="G51" s="88"/>
    </row>
    <row r="52" spans="1:7" ht="47.25" x14ac:dyDescent="0.25">
      <c r="A52" s="88">
        <v>7</v>
      </c>
      <c r="B52" s="94" t="s">
        <v>123</v>
      </c>
      <c r="C52" s="75">
        <f>C53</f>
        <v>33.064</v>
      </c>
      <c r="D52" s="75">
        <f t="shared" ref="D52:F52" si="8">D53</f>
        <v>33.064</v>
      </c>
      <c r="E52" s="75">
        <f t="shared" si="8"/>
        <v>33.064</v>
      </c>
      <c r="F52" s="75">
        <f t="shared" si="8"/>
        <v>33.064</v>
      </c>
      <c r="G52" s="86"/>
    </row>
    <row r="53" spans="1:7" ht="63" x14ac:dyDescent="0.25">
      <c r="A53" s="143" t="s">
        <v>55</v>
      </c>
      <c r="B53" s="93" t="s">
        <v>232</v>
      </c>
      <c r="C53" s="90">
        <v>33.064</v>
      </c>
      <c r="D53" s="90">
        <v>33.064</v>
      </c>
      <c r="E53" s="90">
        <v>33.064</v>
      </c>
      <c r="F53" s="90">
        <v>33.064</v>
      </c>
      <c r="G53" s="88"/>
    </row>
    <row r="54" spans="1:7" ht="47.25" x14ac:dyDescent="0.25">
      <c r="A54" s="88">
        <v>8</v>
      </c>
      <c r="B54" s="94" t="s">
        <v>153</v>
      </c>
      <c r="C54" s="75">
        <f>SUM(C55:C60)</f>
        <v>17608.254309</v>
      </c>
      <c r="D54" s="75">
        <f t="shared" ref="D54:F54" si="9">SUM(D55:D60)</f>
        <v>14437.937</v>
      </c>
      <c r="E54" s="75">
        <f t="shared" si="9"/>
        <v>14437.937</v>
      </c>
      <c r="F54" s="75">
        <f t="shared" si="9"/>
        <v>14437.937</v>
      </c>
      <c r="G54" s="86"/>
    </row>
    <row r="55" spans="1:7" ht="31.5" x14ac:dyDescent="0.25">
      <c r="A55" s="143" t="s">
        <v>55</v>
      </c>
      <c r="B55" s="93" t="s">
        <v>233</v>
      </c>
      <c r="C55" s="90">
        <v>10</v>
      </c>
      <c r="D55" s="90">
        <v>10</v>
      </c>
      <c r="E55" s="90">
        <v>10</v>
      </c>
      <c r="F55" s="90">
        <v>10</v>
      </c>
      <c r="G55" s="88"/>
    </row>
    <row r="56" spans="1:7" ht="47.25" x14ac:dyDescent="0.25">
      <c r="A56" s="143" t="s">
        <v>55</v>
      </c>
      <c r="B56" s="93" t="s">
        <v>234</v>
      </c>
      <c r="C56" s="90">
        <v>57.681883999999997</v>
      </c>
      <c r="D56" s="90">
        <v>57.680999999999997</v>
      </c>
      <c r="E56" s="90">
        <v>57.680999999999997</v>
      </c>
      <c r="F56" s="90">
        <v>57.680999999999997</v>
      </c>
      <c r="G56" s="88"/>
    </row>
    <row r="57" spans="1:7" ht="31.5" x14ac:dyDescent="0.25">
      <c r="A57" s="143" t="s">
        <v>55</v>
      </c>
      <c r="B57" s="93" t="s">
        <v>235</v>
      </c>
      <c r="C57" s="90">
        <v>391.008849</v>
      </c>
      <c r="D57" s="90">
        <v>391</v>
      </c>
      <c r="E57" s="90">
        <v>391</v>
      </c>
      <c r="F57" s="90">
        <v>391</v>
      </c>
      <c r="G57" s="88"/>
    </row>
    <row r="58" spans="1:7" ht="31.5" x14ac:dyDescent="0.25">
      <c r="A58" s="143" t="s">
        <v>55</v>
      </c>
      <c r="B58" s="93" t="s">
        <v>236</v>
      </c>
      <c r="C58" s="90">
        <v>24.262682000000002</v>
      </c>
      <c r="D58" s="90">
        <v>19.364999999999998</v>
      </c>
      <c r="E58" s="90">
        <v>19.364999999999998</v>
      </c>
      <c r="F58" s="90">
        <v>19.364999999999998</v>
      </c>
      <c r="G58" s="88"/>
    </row>
    <row r="59" spans="1:7" ht="47.25" x14ac:dyDescent="0.25">
      <c r="A59" s="143" t="s">
        <v>55</v>
      </c>
      <c r="B59" s="93" t="s">
        <v>237</v>
      </c>
      <c r="C59" s="90">
        <v>115.592</v>
      </c>
      <c r="D59" s="90">
        <v>98.557000000000002</v>
      </c>
      <c r="E59" s="90">
        <v>98.557000000000002</v>
      </c>
      <c r="F59" s="90">
        <v>98.557000000000002</v>
      </c>
      <c r="G59" s="88"/>
    </row>
    <row r="60" spans="1:7" ht="31.5" x14ac:dyDescent="0.25">
      <c r="A60" s="143" t="s">
        <v>55</v>
      </c>
      <c r="B60" s="93" t="s">
        <v>238</v>
      </c>
      <c r="C60" s="90">
        <v>17009.708893999999</v>
      </c>
      <c r="D60" s="90">
        <v>13861.334000000001</v>
      </c>
      <c r="E60" s="90">
        <v>13861.334000000001</v>
      </c>
      <c r="F60" s="90">
        <v>13861.334000000001</v>
      </c>
      <c r="G60" s="88"/>
    </row>
    <row r="61" spans="1:7" ht="47.25" x14ac:dyDescent="0.25">
      <c r="A61" s="88">
        <v>9</v>
      </c>
      <c r="B61" s="94" t="s">
        <v>39</v>
      </c>
      <c r="C61" s="75">
        <f>SUM(C62:C69)</f>
        <v>25189.464764999997</v>
      </c>
      <c r="D61" s="75">
        <f t="shared" ref="D61:F61" si="10">SUM(D62:D69)</f>
        <v>24886.5514</v>
      </c>
      <c r="E61" s="75">
        <f t="shared" si="10"/>
        <v>24886.5514</v>
      </c>
      <c r="F61" s="75">
        <f t="shared" si="10"/>
        <v>24886.5514</v>
      </c>
      <c r="G61" s="86"/>
    </row>
    <row r="62" spans="1:7" ht="47.25" x14ac:dyDescent="0.25">
      <c r="A62" s="143" t="s">
        <v>55</v>
      </c>
      <c r="B62" s="93" t="s">
        <v>239</v>
      </c>
      <c r="C62" s="90">
        <v>1.7506619999999999</v>
      </c>
      <c r="D62" s="90">
        <v>1.75</v>
      </c>
      <c r="E62" s="90">
        <v>1.75</v>
      </c>
      <c r="F62" s="90">
        <v>1.75</v>
      </c>
      <c r="G62" s="88"/>
    </row>
    <row r="63" spans="1:7" ht="31.5" x14ac:dyDescent="0.25">
      <c r="A63" s="143" t="s">
        <v>55</v>
      </c>
      <c r="B63" s="93" t="s">
        <v>240</v>
      </c>
      <c r="C63" s="90">
        <v>357.56993199999999</v>
      </c>
      <c r="D63" s="90">
        <v>357</v>
      </c>
      <c r="E63" s="90">
        <v>357</v>
      </c>
      <c r="F63" s="90">
        <v>357</v>
      </c>
      <c r="G63" s="88"/>
    </row>
    <row r="64" spans="1:7" ht="31.5" x14ac:dyDescent="0.25">
      <c r="A64" s="143" t="s">
        <v>55</v>
      </c>
      <c r="B64" s="93" t="s">
        <v>241</v>
      </c>
      <c r="C64" s="90">
        <v>69.146444000000002</v>
      </c>
      <c r="D64" s="90">
        <v>69.146000000000001</v>
      </c>
      <c r="E64" s="90">
        <v>69.146000000000001</v>
      </c>
      <c r="F64" s="90">
        <v>69.146000000000001</v>
      </c>
      <c r="G64" s="88"/>
    </row>
    <row r="65" spans="1:7" ht="47.25" x14ac:dyDescent="0.25">
      <c r="A65" s="143" t="s">
        <v>55</v>
      </c>
      <c r="B65" s="93" t="s">
        <v>242</v>
      </c>
      <c r="C65" s="90">
        <v>73.343795999999998</v>
      </c>
      <c r="D65" s="90">
        <v>73.343000000000004</v>
      </c>
      <c r="E65" s="90">
        <v>73.343000000000004</v>
      </c>
      <c r="F65" s="90">
        <v>73.343000000000004</v>
      </c>
      <c r="G65" s="88"/>
    </row>
    <row r="66" spans="1:7" ht="47.25" x14ac:dyDescent="0.25">
      <c r="A66" s="143" t="s">
        <v>55</v>
      </c>
      <c r="B66" s="93" t="s">
        <v>243</v>
      </c>
      <c r="C66" s="90">
        <v>4.1397139999999997</v>
      </c>
      <c r="D66" s="90">
        <v>4.1390000000000002</v>
      </c>
      <c r="E66" s="90">
        <v>4.1390000000000002</v>
      </c>
      <c r="F66" s="90">
        <v>4.1390000000000002</v>
      </c>
      <c r="G66" s="88"/>
    </row>
    <row r="67" spans="1:7" ht="31.5" x14ac:dyDescent="0.25">
      <c r="A67" s="143" t="s">
        <v>55</v>
      </c>
      <c r="B67" s="93" t="s">
        <v>244</v>
      </c>
      <c r="C67" s="90">
        <v>507.31791399999997</v>
      </c>
      <c r="D67" s="90">
        <v>255.255</v>
      </c>
      <c r="E67" s="90">
        <v>255.255</v>
      </c>
      <c r="F67" s="90">
        <v>255.255</v>
      </c>
      <c r="G67" s="88"/>
    </row>
    <row r="68" spans="1:7" ht="31.5" x14ac:dyDescent="0.25">
      <c r="A68" s="143" t="s">
        <v>55</v>
      </c>
      <c r="B68" s="93" t="s">
        <v>245</v>
      </c>
      <c r="C68" s="90">
        <v>44.397370000000002</v>
      </c>
      <c r="D68" s="90">
        <v>43.665399999999998</v>
      </c>
      <c r="E68" s="90">
        <v>43.665399999999998</v>
      </c>
      <c r="F68" s="90">
        <v>43.665399999999998</v>
      </c>
      <c r="G68" s="88"/>
    </row>
    <row r="69" spans="1:7" ht="31.5" x14ac:dyDescent="0.25">
      <c r="A69" s="143" t="s">
        <v>55</v>
      </c>
      <c r="B69" s="93" t="s">
        <v>246</v>
      </c>
      <c r="C69" s="90">
        <v>24131.798932999998</v>
      </c>
      <c r="D69" s="90">
        <v>24082.253000000001</v>
      </c>
      <c r="E69" s="90">
        <v>24082.253000000001</v>
      </c>
      <c r="F69" s="90">
        <v>24082.253000000001</v>
      </c>
      <c r="G69" s="88"/>
    </row>
    <row r="70" spans="1:7" ht="63" x14ac:dyDescent="0.25">
      <c r="A70" s="88">
        <v>10</v>
      </c>
      <c r="B70" s="94" t="s">
        <v>154</v>
      </c>
      <c r="C70" s="75">
        <f>SUM(C71:C78)</f>
        <v>25270.485848</v>
      </c>
      <c r="D70" s="75">
        <f t="shared" ref="D70:F70" si="11">SUM(D71:D78)</f>
        <v>17443.120000000003</v>
      </c>
      <c r="E70" s="75">
        <f t="shared" si="11"/>
        <v>17443.120000000003</v>
      </c>
      <c r="F70" s="75">
        <f t="shared" si="11"/>
        <v>17443.120000000003</v>
      </c>
      <c r="G70" s="86"/>
    </row>
    <row r="71" spans="1:7" ht="47.25" x14ac:dyDescent="0.25">
      <c r="A71" s="143" t="s">
        <v>55</v>
      </c>
      <c r="B71" s="93" t="s">
        <v>239</v>
      </c>
      <c r="C71" s="90">
        <v>1.547758</v>
      </c>
      <c r="D71" s="90">
        <v>1.5469999999999999</v>
      </c>
      <c r="E71" s="90">
        <v>1.5469999999999999</v>
      </c>
      <c r="F71" s="90">
        <v>1.5469999999999999</v>
      </c>
      <c r="G71" s="88"/>
    </row>
    <row r="72" spans="1:7" ht="31.5" x14ac:dyDescent="0.25">
      <c r="A72" s="143" t="s">
        <v>55</v>
      </c>
      <c r="B72" s="93" t="s">
        <v>240</v>
      </c>
      <c r="C72" s="90">
        <v>316.12692199999998</v>
      </c>
      <c r="D72" s="90">
        <v>316.12599999999998</v>
      </c>
      <c r="E72" s="90">
        <v>316.12599999999998</v>
      </c>
      <c r="F72" s="90">
        <v>316.12599999999998</v>
      </c>
      <c r="G72" s="88"/>
    </row>
    <row r="73" spans="1:7" ht="31.5" x14ac:dyDescent="0.25">
      <c r="A73" s="143" t="s">
        <v>55</v>
      </c>
      <c r="B73" s="93" t="s">
        <v>247</v>
      </c>
      <c r="C73" s="90">
        <v>61.782667000000004</v>
      </c>
      <c r="D73" s="90">
        <v>61.781999999999996</v>
      </c>
      <c r="E73" s="90">
        <v>61.781999999999996</v>
      </c>
      <c r="F73" s="90">
        <v>61.781999999999996</v>
      </c>
      <c r="G73" s="88"/>
    </row>
    <row r="74" spans="1:7" ht="47.25" x14ac:dyDescent="0.25">
      <c r="A74" s="143" t="s">
        <v>55</v>
      </c>
      <c r="B74" s="93" t="s">
        <v>248</v>
      </c>
      <c r="C74" s="90">
        <v>71.308115999999998</v>
      </c>
      <c r="D74" s="90">
        <v>68.266999999999996</v>
      </c>
      <c r="E74" s="90">
        <v>68.266999999999996</v>
      </c>
      <c r="F74" s="90">
        <v>68.266999999999996</v>
      </c>
      <c r="G74" s="88"/>
    </row>
    <row r="75" spans="1:7" ht="47.25" x14ac:dyDescent="0.25">
      <c r="A75" s="143" t="s">
        <v>55</v>
      </c>
      <c r="B75" s="93" t="s">
        <v>243</v>
      </c>
      <c r="C75" s="90">
        <v>4.0893119999999996</v>
      </c>
      <c r="D75" s="90">
        <v>3.7970000000000002</v>
      </c>
      <c r="E75" s="90">
        <v>3.7970000000000002</v>
      </c>
      <c r="F75" s="90">
        <v>3.7970000000000002</v>
      </c>
      <c r="G75" s="88"/>
    </row>
    <row r="76" spans="1:7" ht="31.5" x14ac:dyDescent="0.25">
      <c r="A76" s="143" t="s">
        <v>55</v>
      </c>
      <c r="B76" s="93" t="s">
        <v>244</v>
      </c>
      <c r="C76" s="90">
        <v>501.14119399999998</v>
      </c>
      <c r="D76" s="90">
        <v>252</v>
      </c>
      <c r="E76" s="90">
        <v>252</v>
      </c>
      <c r="F76" s="90">
        <v>252</v>
      </c>
      <c r="G76" s="88"/>
    </row>
    <row r="77" spans="1:7" ht="31.5" x14ac:dyDescent="0.25">
      <c r="A77" s="143" t="s">
        <v>55</v>
      </c>
      <c r="B77" s="93" t="s">
        <v>245</v>
      </c>
      <c r="C77" s="90">
        <v>42.621223000000001</v>
      </c>
      <c r="D77" s="90">
        <v>29.881</v>
      </c>
      <c r="E77" s="90">
        <v>29.881</v>
      </c>
      <c r="F77" s="90">
        <v>29.881</v>
      </c>
      <c r="G77" s="88"/>
    </row>
    <row r="78" spans="1:7" ht="31.5" x14ac:dyDescent="0.25">
      <c r="A78" s="143" t="s">
        <v>55</v>
      </c>
      <c r="B78" s="93" t="s">
        <v>246</v>
      </c>
      <c r="C78" s="90">
        <v>24271.868655999999</v>
      </c>
      <c r="D78" s="90">
        <v>16709.72</v>
      </c>
      <c r="E78" s="90">
        <v>16709.72</v>
      </c>
      <c r="F78" s="90">
        <v>16709.72</v>
      </c>
      <c r="G78" s="88"/>
    </row>
    <row r="79" spans="1:7" ht="37.5" customHeight="1" x14ac:dyDescent="0.25">
      <c r="A79" s="88">
        <v>11</v>
      </c>
      <c r="B79" s="94" t="s">
        <v>42</v>
      </c>
      <c r="C79" s="75">
        <f>SUM(C80:C89)</f>
        <v>40846.971838999998</v>
      </c>
      <c r="D79" s="75">
        <f t="shared" ref="D79:F79" si="12">SUM(D80:D89)</f>
        <v>34736.233999999997</v>
      </c>
      <c r="E79" s="75">
        <f t="shared" si="12"/>
        <v>34736.233999999997</v>
      </c>
      <c r="F79" s="75">
        <f t="shared" si="12"/>
        <v>34736.233999999997</v>
      </c>
      <c r="G79" s="86"/>
    </row>
    <row r="80" spans="1:7" ht="47.25" x14ac:dyDescent="0.25">
      <c r="A80" s="143" t="s">
        <v>55</v>
      </c>
      <c r="B80" s="93" t="s">
        <v>239</v>
      </c>
      <c r="C80" s="90">
        <v>2.4046590000000001</v>
      </c>
      <c r="D80" s="90">
        <v>2.4039999999999999</v>
      </c>
      <c r="E80" s="90">
        <v>2.4039999999999999</v>
      </c>
      <c r="F80" s="90">
        <v>2.4039999999999999</v>
      </c>
      <c r="G80" s="88"/>
    </row>
    <row r="81" spans="1:7" ht="31.5" x14ac:dyDescent="0.25">
      <c r="A81" s="143" t="s">
        <v>55</v>
      </c>
      <c r="B81" s="93" t="s">
        <v>240</v>
      </c>
      <c r="C81" s="90">
        <v>491.14777099999998</v>
      </c>
      <c r="D81" s="90">
        <v>480</v>
      </c>
      <c r="E81" s="90">
        <v>480</v>
      </c>
      <c r="F81" s="90">
        <v>480</v>
      </c>
      <c r="G81" s="88"/>
    </row>
    <row r="82" spans="1:7" ht="31.5" x14ac:dyDescent="0.25">
      <c r="A82" s="143" t="s">
        <v>55</v>
      </c>
      <c r="B82" s="93" t="s">
        <v>241</v>
      </c>
      <c r="C82" s="90">
        <v>92.060706999999994</v>
      </c>
      <c r="D82" s="90">
        <v>92.06</v>
      </c>
      <c r="E82" s="90">
        <v>92.06</v>
      </c>
      <c r="F82" s="90">
        <v>92.06</v>
      </c>
      <c r="G82" s="88"/>
    </row>
    <row r="83" spans="1:7" ht="47.25" x14ac:dyDescent="0.25">
      <c r="A83" s="143" t="s">
        <v>55</v>
      </c>
      <c r="B83" s="93" t="s">
        <v>249</v>
      </c>
      <c r="C83" s="90">
        <v>94.436725999999993</v>
      </c>
      <c r="D83" s="90">
        <v>94.436000000000007</v>
      </c>
      <c r="E83" s="90">
        <v>94.436000000000007</v>
      </c>
      <c r="F83" s="90">
        <v>94.436000000000007</v>
      </c>
      <c r="G83" s="88"/>
    </row>
    <row r="84" spans="1:7" ht="31.5" x14ac:dyDescent="0.25">
      <c r="A84" s="143" t="s">
        <v>55</v>
      </c>
      <c r="B84" s="93" t="s">
        <v>250</v>
      </c>
      <c r="C84" s="90">
        <v>6.0487989999999998</v>
      </c>
      <c r="D84" s="90">
        <v>6.048</v>
      </c>
      <c r="E84" s="90">
        <v>6.048</v>
      </c>
      <c r="F84" s="90">
        <v>6.048</v>
      </c>
      <c r="G84" s="88"/>
    </row>
    <row r="85" spans="1:7" ht="31.5" x14ac:dyDescent="0.25">
      <c r="A85" s="143" t="s">
        <v>55</v>
      </c>
      <c r="B85" s="93" t="s">
        <v>251</v>
      </c>
      <c r="C85" s="90">
        <v>800.57631000000003</v>
      </c>
      <c r="D85" s="90">
        <v>699</v>
      </c>
      <c r="E85" s="90">
        <v>699</v>
      </c>
      <c r="F85" s="90">
        <v>699</v>
      </c>
      <c r="G85" s="88"/>
    </row>
    <row r="86" spans="1:7" ht="31.5" x14ac:dyDescent="0.25">
      <c r="A86" s="143" t="s">
        <v>55</v>
      </c>
      <c r="B86" s="93" t="s">
        <v>236</v>
      </c>
      <c r="C86" s="90">
        <v>95.829485000000005</v>
      </c>
      <c r="D86" s="90">
        <v>78.582999999999998</v>
      </c>
      <c r="E86" s="90">
        <v>78.582999999999998</v>
      </c>
      <c r="F86" s="90">
        <v>78.582999999999998</v>
      </c>
      <c r="G86" s="88"/>
    </row>
    <row r="87" spans="1:7" ht="47.25" x14ac:dyDescent="0.25">
      <c r="A87" s="143" t="s">
        <v>55</v>
      </c>
      <c r="B87" s="93" t="s">
        <v>252</v>
      </c>
      <c r="C87" s="90">
        <v>287.98134499999998</v>
      </c>
      <c r="D87" s="90">
        <v>280.339</v>
      </c>
      <c r="E87" s="90">
        <v>280.339</v>
      </c>
      <c r="F87" s="90">
        <v>280.339</v>
      </c>
      <c r="G87" s="88"/>
    </row>
    <row r="88" spans="1:7" ht="31.5" x14ac:dyDescent="0.25">
      <c r="A88" s="143" t="s">
        <v>55</v>
      </c>
      <c r="B88" s="93" t="s">
        <v>253</v>
      </c>
      <c r="C88" s="90">
        <v>6.7559139999999998</v>
      </c>
      <c r="D88" s="90">
        <v>6.0229999999999997</v>
      </c>
      <c r="E88" s="90">
        <v>6.0229999999999997</v>
      </c>
      <c r="F88" s="90">
        <v>6.0229999999999997</v>
      </c>
      <c r="G88" s="88"/>
    </row>
    <row r="89" spans="1:7" ht="31.5" x14ac:dyDescent="0.25">
      <c r="A89" s="143" t="s">
        <v>55</v>
      </c>
      <c r="B89" s="93" t="s">
        <v>254</v>
      </c>
      <c r="C89" s="90">
        <v>38969.730123000001</v>
      </c>
      <c r="D89" s="90">
        <v>32997.341</v>
      </c>
      <c r="E89" s="90">
        <v>32997.341</v>
      </c>
      <c r="F89" s="90">
        <v>32997.341</v>
      </c>
      <c r="G89" s="88"/>
    </row>
    <row r="90" spans="1:7" ht="37.5" customHeight="1" x14ac:dyDescent="0.25">
      <c r="A90" s="88">
        <v>12</v>
      </c>
      <c r="B90" s="94" t="s">
        <v>203</v>
      </c>
      <c r="C90" s="75">
        <f>SUM(C91:C95)</f>
        <v>16567.999359999998</v>
      </c>
      <c r="D90" s="75">
        <f t="shared" ref="D90:F90" si="13">SUM(D91:D95)</f>
        <v>13176.018999999998</v>
      </c>
      <c r="E90" s="75">
        <f t="shared" si="13"/>
        <v>13176.018999999998</v>
      </c>
      <c r="F90" s="75">
        <f t="shared" si="13"/>
        <v>13176.018999999998</v>
      </c>
      <c r="G90" s="86"/>
    </row>
    <row r="91" spans="1:7" ht="31.5" x14ac:dyDescent="0.25">
      <c r="A91" s="143" t="s">
        <v>55</v>
      </c>
      <c r="B91" s="93" t="s">
        <v>255</v>
      </c>
      <c r="C91" s="90">
        <v>45.804684999999999</v>
      </c>
      <c r="D91" s="90">
        <v>45.804000000000002</v>
      </c>
      <c r="E91" s="90">
        <v>45.804000000000002</v>
      </c>
      <c r="F91" s="90">
        <v>45.804000000000002</v>
      </c>
      <c r="G91" s="88"/>
    </row>
    <row r="92" spans="1:7" ht="31.5" x14ac:dyDescent="0.25">
      <c r="A92" s="143" t="s">
        <v>55</v>
      </c>
      <c r="B92" s="93" t="s">
        <v>256</v>
      </c>
      <c r="C92" s="90">
        <v>2.2325080000000002</v>
      </c>
      <c r="D92" s="90">
        <v>2.2320000000000002</v>
      </c>
      <c r="E92" s="90">
        <v>2.2320000000000002</v>
      </c>
      <c r="F92" s="90">
        <v>2.2320000000000002</v>
      </c>
      <c r="G92" s="88"/>
    </row>
    <row r="93" spans="1:7" ht="31.5" x14ac:dyDescent="0.25">
      <c r="A93" s="143" t="s">
        <v>55</v>
      </c>
      <c r="B93" s="93" t="s">
        <v>257</v>
      </c>
      <c r="C93" s="90">
        <v>456.06792200000001</v>
      </c>
      <c r="D93" s="90">
        <v>456.06700000000001</v>
      </c>
      <c r="E93" s="90">
        <v>456.06700000000001</v>
      </c>
      <c r="F93" s="90">
        <v>456.06700000000001</v>
      </c>
      <c r="G93" s="88"/>
    </row>
    <row r="94" spans="1:7" x14ac:dyDescent="0.25">
      <c r="A94" s="143" t="s">
        <v>55</v>
      </c>
      <c r="B94" s="93" t="s">
        <v>258</v>
      </c>
      <c r="C94" s="90">
        <v>16025.146027999999</v>
      </c>
      <c r="D94" s="90">
        <v>12641.67</v>
      </c>
      <c r="E94" s="90">
        <v>12641.67</v>
      </c>
      <c r="F94" s="90">
        <v>12641.67</v>
      </c>
      <c r="G94" s="88"/>
    </row>
    <row r="95" spans="1:7" x14ac:dyDescent="0.25">
      <c r="A95" s="143" t="s">
        <v>55</v>
      </c>
      <c r="B95" s="93" t="s">
        <v>259</v>
      </c>
      <c r="C95" s="90">
        <v>38.748216999999997</v>
      </c>
      <c r="D95" s="90">
        <v>30.245999999999999</v>
      </c>
      <c r="E95" s="90">
        <v>30.245999999999999</v>
      </c>
      <c r="F95" s="90">
        <v>30.245999999999999</v>
      </c>
      <c r="G95" s="88"/>
    </row>
    <row r="96" spans="1:7" ht="94.5" x14ac:dyDescent="0.25">
      <c r="A96" s="88">
        <v>13</v>
      </c>
      <c r="B96" s="94" t="s">
        <v>260</v>
      </c>
      <c r="C96" s="75">
        <f>SUM(C97:C101)</f>
        <v>6561.573085</v>
      </c>
      <c r="D96" s="75">
        <f t="shared" ref="D96:F96" si="14">SUM(D97:D101)</f>
        <v>5690.0509999999995</v>
      </c>
      <c r="E96" s="75">
        <f t="shared" si="14"/>
        <v>5690.0509999999995</v>
      </c>
      <c r="F96" s="75">
        <f t="shared" si="14"/>
        <v>5690.0509999999995</v>
      </c>
      <c r="G96" s="86"/>
    </row>
    <row r="97" spans="1:7" ht="31.5" x14ac:dyDescent="0.25">
      <c r="A97" s="143" t="s">
        <v>55</v>
      </c>
      <c r="B97" s="93" t="s">
        <v>262</v>
      </c>
      <c r="C97" s="90">
        <v>31.341999999999999</v>
      </c>
      <c r="D97" s="90">
        <v>31.341999999999999</v>
      </c>
      <c r="E97" s="90">
        <v>31.341999999999999</v>
      </c>
      <c r="F97" s="90">
        <v>31.341999999999999</v>
      </c>
      <c r="G97" s="88"/>
    </row>
    <row r="98" spans="1:7" ht="31.5" x14ac:dyDescent="0.25">
      <c r="A98" s="143" t="s">
        <v>55</v>
      </c>
      <c r="B98" s="93" t="s">
        <v>211</v>
      </c>
      <c r="C98" s="90">
        <v>22.45478</v>
      </c>
      <c r="D98" s="90">
        <v>22.454000000000001</v>
      </c>
      <c r="E98" s="90">
        <v>22.454000000000001</v>
      </c>
      <c r="F98" s="90">
        <v>22.454000000000001</v>
      </c>
      <c r="G98" s="88"/>
    </row>
    <row r="99" spans="1:7" x14ac:dyDescent="0.25">
      <c r="A99" s="143" t="s">
        <v>55</v>
      </c>
      <c r="B99" s="93" t="s">
        <v>263</v>
      </c>
      <c r="C99" s="90">
        <v>148.50249199999999</v>
      </c>
      <c r="D99" s="90">
        <v>148.50200000000001</v>
      </c>
      <c r="E99" s="90">
        <v>148.50200000000001</v>
      </c>
      <c r="F99" s="90">
        <v>148.50200000000001</v>
      </c>
      <c r="G99" s="88"/>
    </row>
    <row r="100" spans="1:7" ht="31.5" x14ac:dyDescent="0.25">
      <c r="A100" s="143" t="s">
        <v>55</v>
      </c>
      <c r="B100" s="93" t="s">
        <v>264</v>
      </c>
      <c r="C100" s="90">
        <v>15.30316</v>
      </c>
      <c r="D100" s="90">
        <v>13.103</v>
      </c>
      <c r="E100" s="90">
        <v>13.103</v>
      </c>
      <c r="F100" s="90">
        <v>13.103</v>
      </c>
      <c r="G100" s="88"/>
    </row>
    <row r="101" spans="1:7" ht="31.5" x14ac:dyDescent="0.25">
      <c r="A101" s="143" t="s">
        <v>55</v>
      </c>
      <c r="B101" s="93" t="s">
        <v>269</v>
      </c>
      <c r="C101" s="90">
        <v>6343.9706530000003</v>
      </c>
      <c r="D101" s="90">
        <v>5474.65</v>
      </c>
      <c r="E101" s="90">
        <v>5474.65</v>
      </c>
      <c r="F101" s="90">
        <v>5474.65</v>
      </c>
      <c r="G101" s="88"/>
    </row>
    <row r="102" spans="1:7" s="98" customFormat="1" ht="31.5" x14ac:dyDescent="0.25">
      <c r="A102" s="88">
        <v>14</v>
      </c>
      <c r="B102" s="96" t="s">
        <v>155</v>
      </c>
      <c r="C102" s="75">
        <f>SUM(C103:C105)</f>
        <v>454.06191200000001</v>
      </c>
      <c r="D102" s="75">
        <f>SUM(D103:D105)</f>
        <v>442.34300000000002</v>
      </c>
      <c r="E102" s="75">
        <f>SUM(E103:E105)</f>
        <v>442.34300000000002</v>
      </c>
      <c r="F102" s="75">
        <f>SUM(F103:F105)</f>
        <v>442.34300000000002</v>
      </c>
      <c r="G102" s="97"/>
    </row>
    <row r="103" spans="1:7" x14ac:dyDescent="0.25">
      <c r="A103" s="143" t="s">
        <v>55</v>
      </c>
      <c r="B103" s="93" t="s">
        <v>270</v>
      </c>
      <c r="C103" s="90">
        <v>38.657260999999998</v>
      </c>
      <c r="D103" s="90">
        <v>38.656999999999996</v>
      </c>
      <c r="E103" s="90">
        <v>38.656999999999996</v>
      </c>
      <c r="F103" s="90">
        <v>38.656999999999996</v>
      </c>
      <c r="G103" s="47"/>
    </row>
    <row r="104" spans="1:7" ht="31.5" x14ac:dyDescent="0.25">
      <c r="A104" s="143" t="s">
        <v>55</v>
      </c>
      <c r="B104" s="93" t="s">
        <v>271</v>
      </c>
      <c r="C104" s="90">
        <v>410.54171300000002</v>
      </c>
      <c r="D104" s="90">
        <v>398.82600000000002</v>
      </c>
      <c r="E104" s="90">
        <v>398.82600000000002</v>
      </c>
      <c r="F104" s="90">
        <v>398.82600000000002</v>
      </c>
      <c r="G104" s="47"/>
    </row>
    <row r="105" spans="1:7" ht="31.5" x14ac:dyDescent="0.25">
      <c r="A105" s="143" t="s">
        <v>55</v>
      </c>
      <c r="B105" s="93" t="s">
        <v>272</v>
      </c>
      <c r="C105" s="90">
        <v>4.8629379999999998</v>
      </c>
      <c r="D105" s="90">
        <v>4.8600000000000003</v>
      </c>
      <c r="E105" s="90">
        <v>4.8600000000000003</v>
      </c>
      <c r="F105" s="90">
        <v>4.8600000000000003</v>
      </c>
      <c r="G105" s="47"/>
    </row>
    <row r="106" spans="1:7" ht="31.5" x14ac:dyDescent="0.25">
      <c r="A106" s="88">
        <v>15</v>
      </c>
      <c r="B106" s="94" t="s">
        <v>273</v>
      </c>
      <c r="C106" s="75">
        <f>SUM(C107:C108)</f>
        <v>531.77873199999999</v>
      </c>
      <c r="D106" s="75">
        <f t="shared" ref="D106:F106" si="15">SUM(D107:D108)</f>
        <v>530.05200000000002</v>
      </c>
      <c r="E106" s="75">
        <f t="shared" si="15"/>
        <v>530.05200000000002</v>
      </c>
      <c r="F106" s="75">
        <f t="shared" si="15"/>
        <v>530.05200000000002</v>
      </c>
      <c r="G106" s="47"/>
    </row>
    <row r="107" spans="1:7" x14ac:dyDescent="0.25">
      <c r="A107" s="143" t="s">
        <v>55</v>
      </c>
      <c r="B107" s="93" t="s">
        <v>270</v>
      </c>
      <c r="C107" s="90">
        <v>40.973472000000001</v>
      </c>
      <c r="D107" s="90">
        <v>39.247</v>
      </c>
      <c r="E107" s="90">
        <v>39.247</v>
      </c>
      <c r="F107" s="90">
        <v>39.247</v>
      </c>
      <c r="G107" s="47"/>
    </row>
    <row r="108" spans="1:7" ht="33" customHeight="1" x14ac:dyDescent="0.25">
      <c r="A108" s="143" t="s">
        <v>55</v>
      </c>
      <c r="B108" s="93" t="s">
        <v>274</v>
      </c>
      <c r="C108" s="90">
        <v>490.80525999999998</v>
      </c>
      <c r="D108" s="90">
        <v>490.80500000000001</v>
      </c>
      <c r="E108" s="90">
        <v>490.80500000000001</v>
      </c>
      <c r="F108" s="90">
        <v>490.80500000000001</v>
      </c>
      <c r="G108" s="47"/>
    </row>
    <row r="109" spans="1:7" ht="63" x14ac:dyDescent="0.25">
      <c r="A109" s="88">
        <v>16</v>
      </c>
      <c r="B109" s="94" t="s">
        <v>156</v>
      </c>
      <c r="C109" s="75">
        <f>SUM(C110:C112)</f>
        <v>1797.349792</v>
      </c>
      <c r="D109" s="75">
        <f t="shared" ref="D109:F109" si="16">SUM(D110:D112)</f>
        <v>732.23300000000006</v>
      </c>
      <c r="E109" s="75">
        <f t="shared" si="16"/>
        <v>732.23300000000006</v>
      </c>
      <c r="F109" s="75">
        <f t="shared" si="16"/>
        <v>732.23300000000006</v>
      </c>
      <c r="G109" s="47"/>
    </row>
    <row r="110" spans="1:7" ht="33.75" customHeight="1" x14ac:dyDescent="0.25">
      <c r="A110" s="143" t="s">
        <v>55</v>
      </c>
      <c r="B110" s="95" t="s">
        <v>275</v>
      </c>
      <c r="C110" s="90">
        <v>8.9413199999999993</v>
      </c>
      <c r="D110" s="90">
        <v>8.94</v>
      </c>
      <c r="E110" s="90">
        <v>8.94</v>
      </c>
      <c r="F110" s="90">
        <v>8.94</v>
      </c>
      <c r="G110" s="47"/>
    </row>
    <row r="111" spans="1:7" ht="32.25" customHeight="1" x14ac:dyDescent="0.25">
      <c r="A111" s="143" t="s">
        <v>55</v>
      </c>
      <c r="B111" s="95" t="s">
        <v>276</v>
      </c>
      <c r="C111" s="90">
        <v>1775.192325</v>
      </c>
      <c r="D111" s="90">
        <v>710.077</v>
      </c>
      <c r="E111" s="90">
        <v>710.077</v>
      </c>
      <c r="F111" s="90">
        <v>710.077</v>
      </c>
      <c r="G111" s="47"/>
    </row>
    <row r="112" spans="1:7" ht="47.25" x14ac:dyDescent="0.25">
      <c r="A112" s="143" t="s">
        <v>55</v>
      </c>
      <c r="B112" s="95" t="s">
        <v>277</v>
      </c>
      <c r="C112" s="90">
        <v>13.216146999999999</v>
      </c>
      <c r="D112" s="90">
        <v>13.215999999999999</v>
      </c>
      <c r="E112" s="90">
        <v>13.215999999999999</v>
      </c>
      <c r="F112" s="90">
        <v>13.215999999999999</v>
      </c>
      <c r="G112" s="47"/>
    </row>
    <row r="113" spans="1:7" ht="31.5" x14ac:dyDescent="0.25">
      <c r="A113" s="88">
        <v>17</v>
      </c>
      <c r="B113" s="94" t="s">
        <v>157</v>
      </c>
      <c r="C113" s="75">
        <f>SUM(C114:C116)</f>
        <v>485.10574750000001</v>
      </c>
      <c r="D113" s="75">
        <f t="shared" ref="D113:F113" si="17">SUM(D114:D116)</f>
        <v>485.10399999999998</v>
      </c>
      <c r="E113" s="75">
        <f t="shared" si="17"/>
        <v>485.10399999999998</v>
      </c>
      <c r="F113" s="75">
        <f t="shared" si="17"/>
        <v>485.10399999999998</v>
      </c>
      <c r="G113" s="47"/>
    </row>
    <row r="114" spans="1:7" ht="23.25" customHeight="1" x14ac:dyDescent="0.25">
      <c r="A114" s="143" t="s">
        <v>55</v>
      </c>
      <c r="B114" s="93" t="s">
        <v>270</v>
      </c>
      <c r="C114" s="90">
        <v>39.025973499999999</v>
      </c>
      <c r="D114" s="90">
        <v>39.024999999999999</v>
      </c>
      <c r="E114" s="90">
        <v>39.024999999999999</v>
      </c>
      <c r="F114" s="90">
        <v>39.024999999999999</v>
      </c>
      <c r="G114" s="47"/>
    </row>
    <row r="115" spans="1:7" ht="47.25" x14ac:dyDescent="0.25">
      <c r="A115" s="143" t="s">
        <v>55</v>
      </c>
      <c r="B115" s="93" t="s">
        <v>278</v>
      </c>
      <c r="C115" s="90">
        <v>2.1733660000000001</v>
      </c>
      <c r="D115" s="90">
        <v>2.173</v>
      </c>
      <c r="E115" s="90">
        <v>2.173</v>
      </c>
      <c r="F115" s="90">
        <v>2.173</v>
      </c>
      <c r="G115" s="47"/>
    </row>
    <row r="116" spans="1:7" ht="31.5" x14ac:dyDescent="0.25">
      <c r="A116" s="143" t="s">
        <v>55</v>
      </c>
      <c r="B116" s="93" t="s">
        <v>279</v>
      </c>
      <c r="C116" s="90">
        <v>443.906408</v>
      </c>
      <c r="D116" s="90">
        <v>443.90600000000001</v>
      </c>
      <c r="E116" s="90">
        <v>443.90600000000001</v>
      </c>
      <c r="F116" s="90">
        <v>443.90600000000001</v>
      </c>
      <c r="G116" s="47"/>
    </row>
    <row r="117" spans="1:7" ht="36.75" customHeight="1" x14ac:dyDescent="0.25">
      <c r="A117" s="88">
        <v>18</v>
      </c>
      <c r="B117" s="94" t="s">
        <v>158</v>
      </c>
      <c r="C117" s="75">
        <f>SUM(C118:C120)</f>
        <v>478.75688400000001</v>
      </c>
      <c r="D117" s="75">
        <f t="shared" ref="D117:F117" si="18">SUM(D118:D120)</f>
        <v>477.16800000000001</v>
      </c>
      <c r="E117" s="75">
        <f t="shared" si="18"/>
        <v>477.16800000000001</v>
      </c>
      <c r="F117" s="75">
        <f t="shared" si="18"/>
        <v>477.16800000000001</v>
      </c>
      <c r="G117" s="47"/>
    </row>
    <row r="118" spans="1:7" ht="24" customHeight="1" x14ac:dyDescent="0.25">
      <c r="A118" s="143" t="s">
        <v>55</v>
      </c>
      <c r="B118" s="93" t="s">
        <v>270</v>
      </c>
      <c r="C118" s="90">
        <v>40.834411000000003</v>
      </c>
      <c r="D118" s="90">
        <v>39.247</v>
      </c>
      <c r="E118" s="90">
        <v>39.247</v>
      </c>
      <c r="F118" s="90">
        <v>39.247</v>
      </c>
      <c r="G118" s="47"/>
    </row>
    <row r="119" spans="1:7" ht="47.25" x14ac:dyDescent="0.25">
      <c r="A119" s="143" t="s">
        <v>55</v>
      </c>
      <c r="B119" s="93" t="s">
        <v>278</v>
      </c>
      <c r="C119" s="90">
        <v>2.1336219999999999</v>
      </c>
      <c r="D119" s="90">
        <v>2.133</v>
      </c>
      <c r="E119" s="90">
        <v>2.133</v>
      </c>
      <c r="F119" s="90">
        <v>2.133</v>
      </c>
      <c r="G119" s="47"/>
    </row>
    <row r="120" spans="1:7" ht="31.5" x14ac:dyDescent="0.25">
      <c r="A120" s="143" t="s">
        <v>55</v>
      </c>
      <c r="B120" s="93" t="s">
        <v>279</v>
      </c>
      <c r="C120" s="90">
        <v>435.78885100000002</v>
      </c>
      <c r="D120" s="90">
        <v>435.78800000000001</v>
      </c>
      <c r="E120" s="90">
        <v>435.78800000000001</v>
      </c>
      <c r="F120" s="90">
        <v>435.78800000000001</v>
      </c>
      <c r="G120" s="47"/>
    </row>
    <row r="121" spans="1:7" ht="38.25" customHeight="1" x14ac:dyDescent="0.25">
      <c r="A121" s="143" t="s">
        <v>55</v>
      </c>
      <c r="B121" s="93" t="s">
        <v>280</v>
      </c>
      <c r="C121" s="90">
        <v>4.9353959999999999</v>
      </c>
      <c r="D121" s="90">
        <v>4.9349999999999996</v>
      </c>
      <c r="E121" s="90">
        <v>4.9349999999999996</v>
      </c>
      <c r="F121" s="90">
        <v>4.9349999999999996</v>
      </c>
      <c r="G121" s="47"/>
    </row>
    <row r="122" spans="1:7" ht="34.5" customHeight="1" x14ac:dyDescent="0.25">
      <c r="A122" s="88">
        <v>19</v>
      </c>
      <c r="B122" s="94" t="s">
        <v>159</v>
      </c>
      <c r="C122" s="75">
        <f>SUM(C123:C125)</f>
        <v>535.29091599999992</v>
      </c>
      <c r="D122" s="75">
        <f t="shared" ref="D122:F122" si="19">SUM(D123:D125)</f>
        <v>533.05100000000004</v>
      </c>
      <c r="E122" s="75">
        <f t="shared" si="19"/>
        <v>533.05100000000004</v>
      </c>
      <c r="F122" s="75">
        <f t="shared" si="19"/>
        <v>533.05100000000004</v>
      </c>
      <c r="G122" s="47"/>
    </row>
    <row r="123" spans="1:7" ht="47.25" x14ac:dyDescent="0.25">
      <c r="A123" s="143" t="s">
        <v>55</v>
      </c>
      <c r="B123" s="93" t="s">
        <v>278</v>
      </c>
      <c r="C123" s="90">
        <v>2.4058920000000001</v>
      </c>
      <c r="D123" s="90">
        <v>2.4049999999999998</v>
      </c>
      <c r="E123" s="90">
        <v>2.4049999999999998</v>
      </c>
      <c r="F123" s="90">
        <v>2.4049999999999998</v>
      </c>
      <c r="G123" s="47"/>
    </row>
    <row r="124" spans="1:7" ht="30.75" customHeight="1" x14ac:dyDescent="0.25">
      <c r="A124" s="143" t="s">
        <v>55</v>
      </c>
      <c r="B124" s="93" t="s">
        <v>270</v>
      </c>
      <c r="C124" s="90">
        <v>41.485407000000002</v>
      </c>
      <c r="D124" s="90">
        <v>39.247</v>
      </c>
      <c r="E124" s="90">
        <v>39.247</v>
      </c>
      <c r="F124" s="90">
        <v>39.247</v>
      </c>
      <c r="G124" s="47"/>
    </row>
    <row r="125" spans="1:7" ht="37.5" customHeight="1" x14ac:dyDescent="0.25">
      <c r="A125" s="143" t="s">
        <v>55</v>
      </c>
      <c r="B125" s="93" t="s">
        <v>279</v>
      </c>
      <c r="C125" s="90">
        <v>491.39961699999998</v>
      </c>
      <c r="D125" s="90">
        <v>491.399</v>
      </c>
      <c r="E125" s="90">
        <v>491.399</v>
      </c>
      <c r="F125" s="90">
        <v>491.399</v>
      </c>
      <c r="G125" s="47"/>
    </row>
    <row r="126" spans="1:7" ht="38.25" customHeight="1" x14ac:dyDescent="0.25">
      <c r="A126" s="88">
        <v>20</v>
      </c>
      <c r="B126" s="94" t="s">
        <v>261</v>
      </c>
      <c r="C126" s="75">
        <f>SUM(C127:C130)</f>
        <v>606.45216099999993</v>
      </c>
      <c r="D126" s="75">
        <f t="shared" ref="D126:F126" si="20">SUM(D127:D130)</f>
        <v>606.44999999999993</v>
      </c>
      <c r="E126" s="75">
        <f t="shared" si="20"/>
        <v>606.44999999999993</v>
      </c>
      <c r="F126" s="75">
        <f t="shared" si="20"/>
        <v>606.44999999999993</v>
      </c>
      <c r="G126" s="47"/>
    </row>
    <row r="127" spans="1:7" ht="21.75" customHeight="1" x14ac:dyDescent="0.25">
      <c r="A127" s="143" t="s">
        <v>55</v>
      </c>
      <c r="B127" s="93" t="s">
        <v>266</v>
      </c>
      <c r="C127" s="90">
        <v>32.227511999999997</v>
      </c>
      <c r="D127" s="90">
        <v>32.226999999999997</v>
      </c>
      <c r="E127" s="90">
        <v>32.226999999999997</v>
      </c>
      <c r="F127" s="90">
        <v>32.226999999999997</v>
      </c>
      <c r="G127" s="47"/>
    </row>
    <row r="128" spans="1:7" ht="21.75" customHeight="1" x14ac:dyDescent="0.25">
      <c r="A128" s="143" t="s">
        <v>55</v>
      </c>
      <c r="B128" s="93" t="s">
        <v>265</v>
      </c>
      <c r="C128" s="90">
        <v>4.32</v>
      </c>
      <c r="D128" s="90">
        <v>4.32</v>
      </c>
      <c r="E128" s="90">
        <v>4.32</v>
      </c>
      <c r="F128" s="90">
        <v>4.32</v>
      </c>
      <c r="G128" s="47"/>
    </row>
    <row r="129" spans="1:7" ht="31.5" x14ac:dyDescent="0.25">
      <c r="A129" s="143" t="s">
        <v>55</v>
      </c>
      <c r="B129" s="93" t="s">
        <v>267</v>
      </c>
      <c r="C129" s="90">
        <v>14.257896000000001</v>
      </c>
      <c r="D129" s="90">
        <v>14.257</v>
      </c>
      <c r="E129" s="90">
        <v>14.257</v>
      </c>
      <c r="F129" s="90">
        <v>14.257</v>
      </c>
      <c r="G129" s="47"/>
    </row>
    <row r="130" spans="1:7" ht="33" customHeight="1" x14ac:dyDescent="0.25">
      <c r="A130" s="143" t="s">
        <v>55</v>
      </c>
      <c r="B130" s="93" t="s">
        <v>268</v>
      </c>
      <c r="C130" s="90">
        <v>555.64675299999999</v>
      </c>
      <c r="D130" s="90">
        <v>555.64599999999996</v>
      </c>
      <c r="E130" s="90">
        <v>555.64599999999996</v>
      </c>
      <c r="F130" s="90">
        <v>555.64599999999996</v>
      </c>
      <c r="G130" s="47"/>
    </row>
    <row r="131" spans="1:7" ht="27" customHeight="1" x14ac:dyDescent="0.25">
      <c r="A131" s="143" t="s">
        <v>2</v>
      </c>
      <c r="B131" s="145" t="s">
        <v>281</v>
      </c>
      <c r="C131" s="75">
        <f>C132+C139+C146+C153+C159+C165+C173+C179+C184+C191+C195+C199+C203+C207+C212+C218+C225+C232+C239+C243+C248</f>
        <v>27882.509527000002</v>
      </c>
      <c r="D131" s="75">
        <f t="shared" ref="D131:F131" si="21">D132+D139+D146+D153+D159+D165+D173+D179+D184+D191+D195+D199+D203+D207+D212+D218+D225+D232+D239+D243+D248</f>
        <v>23911.537114000006</v>
      </c>
      <c r="E131" s="75">
        <f t="shared" si="21"/>
        <v>22709.584710000003</v>
      </c>
      <c r="F131" s="75">
        <f t="shared" si="21"/>
        <v>22709.584710000003</v>
      </c>
      <c r="G131" s="47"/>
    </row>
    <row r="132" spans="1:7" ht="31.5" x14ac:dyDescent="0.25">
      <c r="A132" s="88">
        <v>1</v>
      </c>
      <c r="B132" s="94" t="s">
        <v>132</v>
      </c>
      <c r="C132" s="75">
        <f>SUM(C133:C138)</f>
        <v>632.41369399999996</v>
      </c>
      <c r="D132" s="75">
        <f t="shared" ref="D132:F132" si="22">SUM(D133:D138)</f>
        <v>609.06799999999998</v>
      </c>
      <c r="E132" s="75">
        <f t="shared" si="22"/>
        <v>609.06799999999998</v>
      </c>
      <c r="F132" s="75">
        <f t="shared" si="22"/>
        <v>609.06799999999998</v>
      </c>
      <c r="G132" s="47"/>
    </row>
    <row r="133" spans="1:7" ht="38.25" customHeight="1" x14ac:dyDescent="0.25">
      <c r="A133" s="143" t="s">
        <v>55</v>
      </c>
      <c r="B133" s="93" t="s">
        <v>209</v>
      </c>
      <c r="C133" s="90">
        <v>41.62</v>
      </c>
      <c r="D133" s="90">
        <v>41.62</v>
      </c>
      <c r="E133" s="90">
        <v>41.62</v>
      </c>
      <c r="F133" s="90">
        <v>41.62</v>
      </c>
      <c r="G133" s="47"/>
    </row>
    <row r="134" spans="1:7" ht="38.25" customHeight="1" x14ac:dyDescent="0.25">
      <c r="A134" s="143" t="s">
        <v>55</v>
      </c>
      <c r="B134" s="93" t="s">
        <v>289</v>
      </c>
      <c r="C134" s="90">
        <v>4.32</v>
      </c>
      <c r="D134" s="90">
        <v>4.32</v>
      </c>
      <c r="E134" s="90">
        <v>4.32</v>
      </c>
      <c r="F134" s="90">
        <v>4.32</v>
      </c>
      <c r="G134" s="47"/>
    </row>
    <row r="135" spans="1:7" ht="38.25" customHeight="1" x14ac:dyDescent="0.25">
      <c r="A135" s="143" t="s">
        <v>55</v>
      </c>
      <c r="B135" s="93" t="s">
        <v>290</v>
      </c>
      <c r="C135" s="90">
        <v>1.354706</v>
      </c>
      <c r="D135" s="90">
        <v>1.3540000000000001</v>
      </c>
      <c r="E135" s="90">
        <v>1.3540000000000001</v>
      </c>
      <c r="F135" s="90">
        <v>1.3540000000000001</v>
      </c>
      <c r="G135" s="47"/>
    </row>
    <row r="136" spans="1:7" ht="38.25" customHeight="1" x14ac:dyDescent="0.25">
      <c r="A136" s="143" t="s">
        <v>55</v>
      </c>
      <c r="B136" s="93" t="s">
        <v>291</v>
      </c>
      <c r="C136" s="90">
        <v>20.901368999999999</v>
      </c>
      <c r="D136" s="90">
        <v>20.901</v>
      </c>
      <c r="E136" s="90">
        <v>20.901</v>
      </c>
      <c r="F136" s="90">
        <v>20.901</v>
      </c>
      <c r="G136" s="47"/>
    </row>
    <row r="137" spans="1:7" ht="38.25" customHeight="1" x14ac:dyDescent="0.25">
      <c r="A137" s="143" t="s">
        <v>55</v>
      </c>
      <c r="B137" s="93" t="s">
        <v>292</v>
      </c>
      <c r="C137" s="90">
        <v>1.6616010000000001</v>
      </c>
      <c r="D137" s="90">
        <v>1.373</v>
      </c>
      <c r="E137" s="90">
        <v>1.373</v>
      </c>
      <c r="F137" s="90">
        <v>1.373</v>
      </c>
      <c r="G137" s="47"/>
    </row>
    <row r="138" spans="1:7" ht="38.25" customHeight="1" x14ac:dyDescent="0.25">
      <c r="A138" s="143" t="s">
        <v>55</v>
      </c>
      <c r="B138" s="93" t="s">
        <v>293</v>
      </c>
      <c r="C138" s="90">
        <v>562.55601799999999</v>
      </c>
      <c r="D138" s="90">
        <v>539.5</v>
      </c>
      <c r="E138" s="90">
        <v>539.5</v>
      </c>
      <c r="F138" s="90">
        <v>539.5</v>
      </c>
      <c r="G138" s="47"/>
    </row>
    <row r="139" spans="1:7" ht="37.5" customHeight="1" x14ac:dyDescent="0.25">
      <c r="A139" s="88">
        <v>2</v>
      </c>
      <c r="B139" s="94" t="s">
        <v>282</v>
      </c>
      <c r="C139" s="75">
        <f>SUM(C140:C145)</f>
        <v>960.63621999999998</v>
      </c>
      <c r="D139" s="75">
        <f t="shared" ref="D139:F139" si="23">SUM(D140:D145)</f>
        <v>906.51800000000003</v>
      </c>
      <c r="E139" s="75">
        <f t="shared" si="23"/>
        <v>906.51800000000003</v>
      </c>
      <c r="F139" s="75">
        <f t="shared" si="23"/>
        <v>906.51800000000003</v>
      </c>
      <c r="G139" s="47"/>
    </row>
    <row r="140" spans="1:7" ht="38.25" customHeight="1" x14ac:dyDescent="0.25">
      <c r="A140" s="143" t="s">
        <v>55</v>
      </c>
      <c r="B140" s="93" t="s">
        <v>209</v>
      </c>
      <c r="C140" s="90">
        <v>60.405000000000001</v>
      </c>
      <c r="D140" s="90">
        <v>60.405000000000001</v>
      </c>
      <c r="E140" s="90">
        <v>60.405000000000001</v>
      </c>
      <c r="F140" s="90">
        <v>60.405000000000001</v>
      </c>
      <c r="G140" s="47"/>
    </row>
    <row r="141" spans="1:7" ht="38.25" customHeight="1" x14ac:dyDescent="0.25">
      <c r="A141" s="143" t="s">
        <v>55</v>
      </c>
      <c r="B141" s="93" t="s">
        <v>289</v>
      </c>
      <c r="C141" s="90">
        <v>4.32</v>
      </c>
      <c r="D141" s="90">
        <v>4.32</v>
      </c>
      <c r="E141" s="90">
        <v>4.32</v>
      </c>
      <c r="F141" s="90">
        <v>4.32</v>
      </c>
      <c r="G141" s="47"/>
    </row>
    <row r="142" spans="1:7" ht="38.25" customHeight="1" x14ac:dyDescent="0.25">
      <c r="A142" s="143" t="s">
        <v>55</v>
      </c>
      <c r="B142" s="93" t="s">
        <v>294</v>
      </c>
      <c r="C142" s="90">
        <v>1.794152</v>
      </c>
      <c r="D142" s="90">
        <v>1.794</v>
      </c>
      <c r="E142" s="90">
        <v>1.794</v>
      </c>
      <c r="F142" s="90">
        <v>1.794</v>
      </c>
      <c r="G142" s="47"/>
    </row>
    <row r="143" spans="1:7" ht="38.25" customHeight="1" x14ac:dyDescent="0.25">
      <c r="A143" s="143" t="s">
        <v>55</v>
      </c>
      <c r="B143" s="93" t="s">
        <v>291</v>
      </c>
      <c r="C143" s="90">
        <v>27.681448</v>
      </c>
      <c r="D143" s="90">
        <v>27.681000000000001</v>
      </c>
      <c r="E143" s="90">
        <v>27.681000000000001</v>
      </c>
      <c r="F143" s="90">
        <v>27.681000000000001</v>
      </c>
      <c r="G143" s="47"/>
    </row>
    <row r="144" spans="1:7" ht="38.25" customHeight="1" x14ac:dyDescent="0.25">
      <c r="A144" s="143" t="s">
        <v>55</v>
      </c>
      <c r="B144" s="93" t="s">
        <v>295</v>
      </c>
      <c r="C144" s="90">
        <v>2.2005979999999998</v>
      </c>
      <c r="D144" s="90">
        <v>2.0630000000000002</v>
      </c>
      <c r="E144" s="90">
        <v>2.0630000000000002</v>
      </c>
      <c r="F144" s="90">
        <v>2.0630000000000002</v>
      </c>
      <c r="G144" s="47"/>
    </row>
    <row r="145" spans="1:7" ht="38.25" customHeight="1" x14ac:dyDescent="0.25">
      <c r="A145" s="143" t="s">
        <v>55</v>
      </c>
      <c r="B145" s="93" t="s">
        <v>293</v>
      </c>
      <c r="C145" s="90">
        <v>864.23502199999996</v>
      </c>
      <c r="D145" s="90">
        <v>810.255</v>
      </c>
      <c r="E145" s="90">
        <v>810.255</v>
      </c>
      <c r="F145" s="90">
        <v>810.255</v>
      </c>
      <c r="G145" s="47"/>
    </row>
    <row r="146" spans="1:7" ht="102" customHeight="1" x14ac:dyDescent="0.25">
      <c r="A146" s="88">
        <v>3</v>
      </c>
      <c r="B146" s="94" t="s">
        <v>283</v>
      </c>
      <c r="C146" s="75">
        <f>SUM(C147:C152)</f>
        <v>1820.0009499999999</v>
      </c>
      <c r="D146" s="75">
        <f t="shared" ref="D146:F146" si="24">SUM(D147:D152)</f>
        <v>1815.6532000000002</v>
      </c>
      <c r="E146" s="75">
        <f t="shared" si="24"/>
        <v>1815.6532000000002</v>
      </c>
      <c r="F146" s="75">
        <f t="shared" si="24"/>
        <v>1815.6532000000002</v>
      </c>
      <c r="G146" s="47"/>
    </row>
    <row r="147" spans="1:7" ht="38.25" customHeight="1" x14ac:dyDescent="0.25">
      <c r="A147" s="143" t="s">
        <v>55</v>
      </c>
      <c r="B147" s="93" t="s">
        <v>209</v>
      </c>
      <c r="C147" s="90">
        <v>90.864000000000004</v>
      </c>
      <c r="D147" s="90">
        <v>90.864000000000004</v>
      </c>
      <c r="E147" s="90">
        <v>90.864000000000004</v>
      </c>
      <c r="F147" s="90">
        <v>90.864000000000004</v>
      </c>
      <c r="G147" s="47"/>
    </row>
    <row r="148" spans="1:7" ht="38.25" customHeight="1" x14ac:dyDescent="0.25">
      <c r="A148" s="143" t="s">
        <v>55</v>
      </c>
      <c r="B148" s="93" t="s">
        <v>289</v>
      </c>
      <c r="C148" s="90">
        <v>0.53420000000000001</v>
      </c>
      <c r="D148" s="90">
        <v>0.53420000000000001</v>
      </c>
      <c r="E148" s="90">
        <v>0.53420000000000001</v>
      </c>
      <c r="F148" s="90">
        <v>0.53420000000000001</v>
      </c>
      <c r="G148" s="47"/>
    </row>
    <row r="149" spans="1:7" ht="38.25" customHeight="1" x14ac:dyDescent="0.25">
      <c r="A149" s="143" t="s">
        <v>55</v>
      </c>
      <c r="B149" s="93" t="s">
        <v>290</v>
      </c>
      <c r="C149" s="90">
        <v>3.4617</v>
      </c>
      <c r="D149" s="90">
        <v>3.4609999999999999</v>
      </c>
      <c r="E149" s="90">
        <v>3.4609999999999999</v>
      </c>
      <c r="F149" s="90">
        <v>3.4609999999999999</v>
      </c>
      <c r="G149" s="47"/>
    </row>
    <row r="150" spans="1:7" ht="38.25" customHeight="1" x14ac:dyDescent="0.25">
      <c r="A150" s="143" t="s">
        <v>55</v>
      </c>
      <c r="B150" s="93" t="s">
        <v>263</v>
      </c>
      <c r="C150" s="90">
        <v>53.409562999999999</v>
      </c>
      <c r="D150" s="90">
        <v>53.408999999999999</v>
      </c>
      <c r="E150" s="90">
        <v>53.408999999999999</v>
      </c>
      <c r="F150" s="90">
        <v>53.408999999999999</v>
      </c>
      <c r="G150" s="47"/>
    </row>
    <row r="151" spans="1:7" ht="38.25" customHeight="1" x14ac:dyDescent="0.25">
      <c r="A151" s="143" t="s">
        <v>55</v>
      </c>
      <c r="B151" s="93" t="s">
        <v>295</v>
      </c>
      <c r="C151" s="90">
        <v>4.2459119999999997</v>
      </c>
      <c r="D151" s="90">
        <v>4.234</v>
      </c>
      <c r="E151" s="90">
        <v>4.234</v>
      </c>
      <c r="F151" s="90">
        <v>4.234</v>
      </c>
      <c r="G151" s="47"/>
    </row>
    <row r="152" spans="1:7" ht="38.25" customHeight="1" x14ac:dyDescent="0.25">
      <c r="A152" s="143" t="s">
        <v>55</v>
      </c>
      <c r="B152" s="93" t="s">
        <v>296</v>
      </c>
      <c r="C152" s="90">
        <v>1667.4855749999999</v>
      </c>
      <c r="D152" s="90">
        <v>1663.1510000000001</v>
      </c>
      <c r="E152" s="90">
        <v>1663.1510000000001</v>
      </c>
      <c r="F152" s="90">
        <v>1663.1510000000001</v>
      </c>
      <c r="G152" s="47"/>
    </row>
    <row r="153" spans="1:7" ht="47.25" x14ac:dyDescent="0.25">
      <c r="A153" s="88">
        <v>4</v>
      </c>
      <c r="B153" s="94" t="s">
        <v>284</v>
      </c>
      <c r="C153" s="75">
        <f>SUM(C154:C158)</f>
        <v>819.71556899999996</v>
      </c>
      <c r="D153" s="75">
        <f t="shared" ref="D153:F153" si="25">SUM(D154:D158)</f>
        <v>732.92700000000002</v>
      </c>
      <c r="E153" s="75">
        <f t="shared" si="25"/>
        <v>732.92700000000002</v>
      </c>
      <c r="F153" s="75">
        <f t="shared" si="25"/>
        <v>732.92700000000002</v>
      </c>
      <c r="G153" s="47"/>
    </row>
    <row r="154" spans="1:7" ht="38.25" customHeight="1" x14ac:dyDescent="0.25">
      <c r="A154" s="143" t="s">
        <v>55</v>
      </c>
      <c r="B154" s="93" t="s">
        <v>209</v>
      </c>
      <c r="C154" s="90">
        <v>59.514000000000003</v>
      </c>
      <c r="D154" s="90">
        <v>59.514000000000003</v>
      </c>
      <c r="E154" s="90">
        <v>59.514000000000003</v>
      </c>
      <c r="F154" s="90">
        <v>59.514000000000003</v>
      </c>
      <c r="G154" s="47"/>
    </row>
    <row r="155" spans="1:7" ht="38.25" customHeight="1" x14ac:dyDescent="0.25">
      <c r="A155" s="143" t="s">
        <v>55</v>
      </c>
      <c r="B155" s="93" t="s">
        <v>294</v>
      </c>
      <c r="C155" s="90">
        <v>2.39</v>
      </c>
      <c r="D155" s="90">
        <v>2.39</v>
      </c>
      <c r="E155" s="90">
        <v>2.39</v>
      </c>
      <c r="F155" s="90">
        <v>2.39</v>
      </c>
      <c r="G155" s="47"/>
    </row>
    <row r="156" spans="1:7" ht="38.25" customHeight="1" x14ac:dyDescent="0.25">
      <c r="A156" s="143" t="s">
        <v>55</v>
      </c>
      <c r="B156" s="93" t="s">
        <v>297</v>
      </c>
      <c r="C156" s="90">
        <v>22.131</v>
      </c>
      <c r="D156" s="90">
        <v>22.131</v>
      </c>
      <c r="E156" s="90">
        <v>22.131</v>
      </c>
      <c r="F156" s="90">
        <v>22.131</v>
      </c>
      <c r="G156" s="47"/>
    </row>
    <row r="157" spans="1:7" ht="38.25" customHeight="1" x14ac:dyDescent="0.25">
      <c r="A157" s="143" t="s">
        <v>55</v>
      </c>
      <c r="B157" s="93" t="s">
        <v>295</v>
      </c>
      <c r="C157" s="90">
        <v>1.7270000000000001</v>
      </c>
      <c r="D157" s="90">
        <v>1.5269999999999999</v>
      </c>
      <c r="E157" s="90">
        <v>1.5269999999999999</v>
      </c>
      <c r="F157" s="90">
        <v>1.5269999999999999</v>
      </c>
      <c r="G157" s="47"/>
    </row>
    <row r="158" spans="1:7" ht="38.25" customHeight="1" x14ac:dyDescent="0.25">
      <c r="A158" s="143" t="s">
        <v>55</v>
      </c>
      <c r="B158" s="93" t="s">
        <v>293</v>
      </c>
      <c r="C158" s="90">
        <v>733.95356900000002</v>
      </c>
      <c r="D158" s="90">
        <v>647.36500000000001</v>
      </c>
      <c r="E158" s="90">
        <v>647.36500000000001</v>
      </c>
      <c r="F158" s="90">
        <v>647.36500000000001</v>
      </c>
      <c r="G158" s="47"/>
    </row>
    <row r="159" spans="1:7" ht="71.25" customHeight="1" x14ac:dyDescent="0.25">
      <c r="A159" s="88">
        <v>5</v>
      </c>
      <c r="B159" s="94" t="s">
        <v>343</v>
      </c>
      <c r="C159" s="75">
        <f>SUM(C160:C164)</f>
        <v>2393.39273</v>
      </c>
      <c r="D159" s="75">
        <f t="shared" ref="D159:F159" si="26">SUM(D160:D164)</f>
        <v>1360.3530000000001</v>
      </c>
      <c r="E159" s="75">
        <f t="shared" si="26"/>
        <v>1360.3530000000001</v>
      </c>
      <c r="F159" s="75">
        <f t="shared" si="26"/>
        <v>1360.3530000000001</v>
      </c>
      <c r="G159" s="47"/>
    </row>
    <row r="160" spans="1:7" ht="38.25" customHeight="1" x14ac:dyDescent="0.25">
      <c r="A160" s="143" t="s">
        <v>55</v>
      </c>
      <c r="B160" s="93" t="s">
        <v>298</v>
      </c>
      <c r="C160" s="90">
        <v>110</v>
      </c>
      <c r="D160" s="90">
        <v>110</v>
      </c>
      <c r="E160" s="90">
        <v>110</v>
      </c>
      <c r="F160" s="90">
        <v>110</v>
      </c>
      <c r="G160" s="47"/>
    </row>
    <row r="161" spans="1:7" ht="38.25" customHeight="1" x14ac:dyDescent="0.25">
      <c r="A161" s="143" t="s">
        <v>55</v>
      </c>
      <c r="B161" s="93" t="s">
        <v>299</v>
      </c>
      <c r="C161" s="90">
        <v>5.1993</v>
      </c>
      <c r="D161" s="90">
        <v>5.1989999999999998</v>
      </c>
      <c r="E161" s="90">
        <v>5.1989999999999998</v>
      </c>
      <c r="F161" s="90">
        <v>5.1989999999999998</v>
      </c>
      <c r="G161" s="47"/>
    </row>
    <row r="162" spans="1:7" ht="38.25" customHeight="1" x14ac:dyDescent="0.25">
      <c r="A162" s="143" t="s">
        <v>55</v>
      </c>
      <c r="B162" s="93" t="s">
        <v>263</v>
      </c>
      <c r="C162" s="90">
        <v>17.934011000000002</v>
      </c>
      <c r="D162" s="90">
        <v>17.934000000000001</v>
      </c>
      <c r="E162" s="90">
        <v>17.934000000000001</v>
      </c>
      <c r="F162" s="90">
        <v>17.934000000000001</v>
      </c>
      <c r="G162" s="47"/>
    </row>
    <row r="163" spans="1:7" ht="38.25" customHeight="1" x14ac:dyDescent="0.25">
      <c r="A163" s="143" t="s">
        <v>55</v>
      </c>
      <c r="B163" s="93" t="s">
        <v>300</v>
      </c>
      <c r="C163" s="90">
        <v>4.5494700000000003</v>
      </c>
      <c r="D163" s="90">
        <v>2.4489999999999998</v>
      </c>
      <c r="E163" s="90">
        <v>2.4489999999999998</v>
      </c>
      <c r="F163" s="90">
        <v>2.4489999999999998</v>
      </c>
      <c r="G163" s="47"/>
    </row>
    <row r="164" spans="1:7" ht="38.25" customHeight="1" x14ac:dyDescent="0.25">
      <c r="A164" s="143" t="s">
        <v>55</v>
      </c>
      <c r="B164" s="93" t="s">
        <v>293</v>
      </c>
      <c r="C164" s="90">
        <v>2255.7099490000001</v>
      </c>
      <c r="D164" s="90">
        <v>1224.771</v>
      </c>
      <c r="E164" s="90">
        <v>1224.771</v>
      </c>
      <c r="F164" s="90">
        <v>1224.771</v>
      </c>
      <c r="G164" s="47"/>
    </row>
    <row r="165" spans="1:7" ht="26.25" customHeight="1" x14ac:dyDescent="0.25">
      <c r="A165" s="88">
        <v>6</v>
      </c>
      <c r="B165" s="94" t="s">
        <v>285</v>
      </c>
      <c r="C165" s="75">
        <f>SUM(C166:C172)</f>
        <v>9688.6010160000005</v>
      </c>
      <c r="D165" s="75">
        <f t="shared" ref="D165:F165" si="27">SUM(D166:D172)</f>
        <v>8402.6509999999998</v>
      </c>
      <c r="E165" s="75">
        <f t="shared" si="27"/>
        <v>8402.6509999999998</v>
      </c>
      <c r="F165" s="75">
        <f t="shared" si="27"/>
        <v>8402.6509999999998</v>
      </c>
      <c r="G165" s="47"/>
    </row>
    <row r="166" spans="1:7" ht="38.25" customHeight="1" x14ac:dyDescent="0.25">
      <c r="A166" s="143" t="s">
        <v>55</v>
      </c>
      <c r="B166" s="93" t="s">
        <v>209</v>
      </c>
      <c r="C166" s="90">
        <v>385.79</v>
      </c>
      <c r="D166" s="90">
        <v>385.79</v>
      </c>
      <c r="E166" s="90">
        <v>385.79</v>
      </c>
      <c r="F166" s="90">
        <v>385.79</v>
      </c>
      <c r="G166" s="47"/>
    </row>
    <row r="167" spans="1:7" ht="38.25" customHeight="1" x14ac:dyDescent="0.25">
      <c r="A167" s="143" t="s">
        <v>55</v>
      </c>
      <c r="B167" s="93" t="s">
        <v>289</v>
      </c>
      <c r="C167" s="90">
        <v>29.904</v>
      </c>
      <c r="D167" s="90">
        <v>29.904</v>
      </c>
      <c r="E167" s="90">
        <v>29.904</v>
      </c>
      <c r="F167" s="90">
        <v>29.904</v>
      </c>
      <c r="G167" s="47"/>
    </row>
    <row r="168" spans="1:7" ht="47.25" x14ac:dyDescent="0.25">
      <c r="A168" s="143" t="s">
        <v>55</v>
      </c>
      <c r="B168" s="93" t="s">
        <v>301</v>
      </c>
      <c r="C168" s="90">
        <v>30.832664000000001</v>
      </c>
      <c r="D168" s="90">
        <v>30.832000000000001</v>
      </c>
      <c r="E168" s="90">
        <v>30.832000000000001</v>
      </c>
      <c r="F168" s="90">
        <v>30.832000000000001</v>
      </c>
      <c r="G168" s="47"/>
    </row>
    <row r="169" spans="1:7" ht="47.25" x14ac:dyDescent="0.25">
      <c r="A169" s="143" t="s">
        <v>55</v>
      </c>
      <c r="B169" s="93" t="s">
        <v>302</v>
      </c>
      <c r="C169" s="90">
        <v>1.39744</v>
      </c>
      <c r="D169" s="90">
        <v>1.397</v>
      </c>
      <c r="E169" s="90">
        <v>1.397</v>
      </c>
      <c r="F169" s="90">
        <v>1.397</v>
      </c>
      <c r="G169" s="47"/>
    </row>
    <row r="170" spans="1:7" ht="38.25" customHeight="1" x14ac:dyDescent="0.25">
      <c r="A170" s="143" t="s">
        <v>55</v>
      </c>
      <c r="B170" s="93" t="s">
        <v>213</v>
      </c>
      <c r="C170" s="90">
        <v>285.42492499999997</v>
      </c>
      <c r="D170" s="90">
        <v>125.4</v>
      </c>
      <c r="E170" s="90">
        <v>125.4</v>
      </c>
      <c r="F170" s="90">
        <v>125.4</v>
      </c>
      <c r="G170" s="47"/>
    </row>
    <row r="171" spans="1:7" ht="38.25" customHeight="1" x14ac:dyDescent="0.25">
      <c r="A171" s="143" t="s">
        <v>55</v>
      </c>
      <c r="B171" s="93" t="s">
        <v>214</v>
      </c>
      <c r="C171" s="90">
        <v>22.690491000000002</v>
      </c>
      <c r="D171" s="90">
        <v>19.831</v>
      </c>
      <c r="E171" s="90">
        <v>19.831</v>
      </c>
      <c r="F171" s="90">
        <v>19.831</v>
      </c>
      <c r="G171" s="47"/>
    </row>
    <row r="172" spans="1:7" ht="38.25" customHeight="1" x14ac:dyDescent="0.25">
      <c r="A172" s="143" t="s">
        <v>55</v>
      </c>
      <c r="B172" s="93" t="s">
        <v>215</v>
      </c>
      <c r="C172" s="90">
        <v>8932.5614960000003</v>
      </c>
      <c r="D172" s="90">
        <v>7809.4970000000003</v>
      </c>
      <c r="E172" s="90">
        <v>7809.4970000000003</v>
      </c>
      <c r="F172" s="90">
        <v>7809.4970000000003</v>
      </c>
      <c r="G172" s="47"/>
    </row>
    <row r="173" spans="1:7" ht="24.75" customHeight="1" x14ac:dyDescent="0.25">
      <c r="A173" s="88">
        <v>7</v>
      </c>
      <c r="B173" s="94" t="s">
        <v>286</v>
      </c>
      <c r="C173" s="75">
        <f>SUM(C174:C178)</f>
        <v>726.55133599999999</v>
      </c>
      <c r="D173" s="75">
        <f t="shared" ref="D173:F173" si="28">SUM(D174:D178)</f>
        <v>722.59900000000005</v>
      </c>
      <c r="E173" s="75">
        <f t="shared" si="28"/>
        <v>722.59900000000005</v>
      </c>
      <c r="F173" s="75">
        <f t="shared" si="28"/>
        <v>722.59900000000005</v>
      </c>
      <c r="G173" s="47"/>
    </row>
    <row r="174" spans="1:7" ht="38.25" customHeight="1" x14ac:dyDescent="0.25">
      <c r="A174" s="143" t="s">
        <v>55</v>
      </c>
      <c r="B174" s="93" t="s">
        <v>303</v>
      </c>
      <c r="C174" s="90">
        <v>4.32</v>
      </c>
      <c r="D174" s="90">
        <v>4.32</v>
      </c>
      <c r="E174" s="90">
        <v>4.32</v>
      </c>
      <c r="F174" s="90">
        <v>4.32</v>
      </c>
      <c r="G174" s="47"/>
    </row>
    <row r="175" spans="1:7" ht="47.25" x14ac:dyDescent="0.25">
      <c r="A175" s="143" t="s">
        <v>55</v>
      </c>
      <c r="B175" s="93" t="s">
        <v>304</v>
      </c>
      <c r="C175" s="90">
        <v>2.339734</v>
      </c>
      <c r="D175" s="90">
        <v>2.339</v>
      </c>
      <c r="E175" s="90">
        <v>2.339</v>
      </c>
      <c r="F175" s="90">
        <v>2.339</v>
      </c>
      <c r="G175" s="47"/>
    </row>
    <row r="176" spans="1:7" ht="38.25" customHeight="1" x14ac:dyDescent="0.25">
      <c r="A176" s="143" t="s">
        <v>55</v>
      </c>
      <c r="B176" s="93" t="s">
        <v>305</v>
      </c>
      <c r="C176" s="90">
        <v>21.659441000000001</v>
      </c>
      <c r="D176" s="90">
        <v>21.658999999999999</v>
      </c>
      <c r="E176" s="90">
        <v>21.658999999999999</v>
      </c>
      <c r="F176" s="90">
        <v>21.658999999999999</v>
      </c>
      <c r="G176" s="47"/>
    </row>
    <row r="177" spans="1:7" ht="38.25" customHeight="1" x14ac:dyDescent="0.25">
      <c r="A177" s="143" t="s">
        <v>55</v>
      </c>
      <c r="B177" s="93" t="s">
        <v>214</v>
      </c>
      <c r="C177" s="90">
        <v>1.7218659999999999</v>
      </c>
      <c r="D177" s="90">
        <v>1.681</v>
      </c>
      <c r="E177" s="90">
        <v>1.681</v>
      </c>
      <c r="F177" s="90">
        <v>1.681</v>
      </c>
      <c r="G177" s="47"/>
    </row>
    <row r="178" spans="1:7" ht="38.25" customHeight="1" x14ac:dyDescent="0.25">
      <c r="A178" s="143" t="s">
        <v>55</v>
      </c>
      <c r="B178" s="93" t="s">
        <v>306</v>
      </c>
      <c r="C178" s="90">
        <v>696.51029500000004</v>
      </c>
      <c r="D178" s="90">
        <v>692.6</v>
      </c>
      <c r="E178" s="90">
        <v>692.6</v>
      </c>
      <c r="F178" s="90">
        <v>692.6</v>
      </c>
      <c r="G178" s="47"/>
    </row>
    <row r="179" spans="1:7" ht="31.5" x14ac:dyDescent="0.25">
      <c r="A179" s="88">
        <v>8</v>
      </c>
      <c r="B179" s="94" t="s">
        <v>287</v>
      </c>
      <c r="C179" s="75">
        <f>SUM(C180:C183)</f>
        <v>1849.105153</v>
      </c>
      <c r="D179" s="75">
        <f t="shared" ref="D179:F179" si="29">SUM(D180:D183)</f>
        <v>1067.5170000000001</v>
      </c>
      <c r="E179" s="75">
        <f t="shared" si="29"/>
        <v>1067.5170000000001</v>
      </c>
      <c r="F179" s="75">
        <f t="shared" si="29"/>
        <v>1067.5170000000001</v>
      </c>
      <c r="G179" s="47"/>
    </row>
    <row r="180" spans="1:7" ht="38.25" customHeight="1" x14ac:dyDescent="0.25">
      <c r="A180" s="143" t="s">
        <v>55</v>
      </c>
      <c r="B180" s="93" t="s">
        <v>290</v>
      </c>
      <c r="C180" s="90">
        <v>6.596266</v>
      </c>
      <c r="D180" s="90">
        <v>6.5960000000000001</v>
      </c>
      <c r="E180" s="90">
        <v>6.5960000000000001</v>
      </c>
      <c r="F180" s="90">
        <v>6.5960000000000001</v>
      </c>
      <c r="G180" s="47"/>
    </row>
    <row r="181" spans="1:7" ht="38.25" customHeight="1" x14ac:dyDescent="0.25">
      <c r="A181" s="143" t="s">
        <v>55</v>
      </c>
      <c r="B181" s="93" t="s">
        <v>305</v>
      </c>
      <c r="C181" s="90">
        <v>46.004587000000001</v>
      </c>
      <c r="D181" s="90">
        <v>46.003999999999998</v>
      </c>
      <c r="E181" s="90">
        <v>46.003999999999998</v>
      </c>
      <c r="F181" s="90">
        <v>46.003999999999998</v>
      </c>
      <c r="G181" s="47"/>
    </row>
    <row r="182" spans="1:7" ht="38.25" customHeight="1" x14ac:dyDescent="0.25">
      <c r="A182" s="143" t="s">
        <v>55</v>
      </c>
      <c r="B182" s="93" t="s">
        <v>292</v>
      </c>
      <c r="C182" s="90">
        <v>3.6521059999999999</v>
      </c>
      <c r="D182" s="90">
        <v>2.0630000000000002</v>
      </c>
      <c r="E182" s="90">
        <v>2.0630000000000002</v>
      </c>
      <c r="F182" s="90">
        <v>2.0630000000000002</v>
      </c>
      <c r="G182" s="47"/>
    </row>
    <row r="183" spans="1:7" ht="38.25" customHeight="1" x14ac:dyDescent="0.25">
      <c r="A183" s="143" t="s">
        <v>55</v>
      </c>
      <c r="B183" s="93" t="s">
        <v>258</v>
      </c>
      <c r="C183" s="90">
        <v>1792.8521940000001</v>
      </c>
      <c r="D183" s="90">
        <v>1012.854</v>
      </c>
      <c r="E183" s="90">
        <v>1012.854</v>
      </c>
      <c r="F183" s="90">
        <v>1012.854</v>
      </c>
      <c r="G183" s="47"/>
    </row>
    <row r="184" spans="1:7" ht="31.5" x14ac:dyDescent="0.25">
      <c r="A184" s="88">
        <v>9</v>
      </c>
      <c r="B184" s="94" t="s">
        <v>288</v>
      </c>
      <c r="C184" s="75">
        <f>SUM(C185:C190)</f>
        <v>2777.1279449999997</v>
      </c>
      <c r="D184" s="75">
        <f t="shared" ref="D184:F184" si="30">SUM(D185:D190)</f>
        <v>2079.2860000000001</v>
      </c>
      <c r="E184" s="75">
        <f t="shared" si="30"/>
        <v>2079.2860000000001</v>
      </c>
      <c r="F184" s="75">
        <f t="shared" si="30"/>
        <v>2079.2860000000001</v>
      </c>
      <c r="G184" s="47"/>
    </row>
    <row r="185" spans="1:7" ht="38.25" customHeight="1" x14ac:dyDescent="0.25">
      <c r="A185" s="143" t="s">
        <v>55</v>
      </c>
      <c r="B185" s="93" t="s">
        <v>307</v>
      </c>
      <c r="C185" s="90">
        <v>130</v>
      </c>
      <c r="D185" s="90">
        <v>130</v>
      </c>
      <c r="E185" s="90">
        <v>130</v>
      </c>
      <c r="F185" s="90">
        <v>130</v>
      </c>
      <c r="G185" s="47"/>
    </row>
    <row r="186" spans="1:7" ht="38.25" customHeight="1" x14ac:dyDescent="0.25">
      <c r="A186" s="143" t="s">
        <v>55</v>
      </c>
      <c r="B186" s="93" t="s">
        <v>308</v>
      </c>
      <c r="C186" s="90">
        <v>12.885</v>
      </c>
      <c r="D186" s="90">
        <v>12.885</v>
      </c>
      <c r="E186" s="90">
        <v>12.885</v>
      </c>
      <c r="F186" s="90">
        <v>12.885</v>
      </c>
      <c r="G186" s="47"/>
    </row>
    <row r="187" spans="1:7" ht="38.25" customHeight="1" x14ac:dyDescent="0.25">
      <c r="A187" s="143" t="s">
        <v>55</v>
      </c>
      <c r="B187" s="93" t="s">
        <v>255</v>
      </c>
      <c r="C187" s="90">
        <v>10.456899</v>
      </c>
      <c r="D187" s="90">
        <v>10.456</v>
      </c>
      <c r="E187" s="90">
        <v>10.456</v>
      </c>
      <c r="F187" s="90">
        <v>10.456</v>
      </c>
      <c r="G187" s="47"/>
    </row>
    <row r="188" spans="1:7" ht="38.25" customHeight="1" x14ac:dyDescent="0.25">
      <c r="A188" s="143" t="s">
        <v>55</v>
      </c>
      <c r="B188" s="93" t="s">
        <v>305</v>
      </c>
      <c r="C188" s="90">
        <v>79.516002999999998</v>
      </c>
      <c r="D188" s="90">
        <v>79.516000000000005</v>
      </c>
      <c r="E188" s="90">
        <v>79.516000000000005</v>
      </c>
      <c r="F188" s="90">
        <v>79.516000000000005</v>
      </c>
      <c r="G188" s="47"/>
    </row>
    <row r="189" spans="1:7" ht="38.25" customHeight="1" x14ac:dyDescent="0.25">
      <c r="A189" s="143" t="s">
        <v>55</v>
      </c>
      <c r="B189" s="93" t="s">
        <v>292</v>
      </c>
      <c r="C189" s="90">
        <v>2.662636</v>
      </c>
      <c r="D189" s="90">
        <v>1.931</v>
      </c>
      <c r="E189" s="90">
        <v>1.931</v>
      </c>
      <c r="F189" s="90">
        <v>1.931</v>
      </c>
      <c r="G189" s="47"/>
    </row>
    <row r="190" spans="1:7" ht="38.25" customHeight="1" x14ac:dyDescent="0.25">
      <c r="A190" s="143" t="s">
        <v>55</v>
      </c>
      <c r="B190" s="93" t="s">
        <v>258</v>
      </c>
      <c r="C190" s="90">
        <v>2541.607407</v>
      </c>
      <c r="D190" s="90">
        <v>1844.498</v>
      </c>
      <c r="E190" s="90">
        <v>1844.498</v>
      </c>
      <c r="F190" s="90">
        <v>1844.498</v>
      </c>
      <c r="G190" s="47"/>
    </row>
    <row r="191" spans="1:7" ht="31.5" x14ac:dyDescent="0.25">
      <c r="A191" s="146">
        <v>10</v>
      </c>
      <c r="B191" s="147" t="s">
        <v>309</v>
      </c>
      <c r="C191" s="148">
        <f>SUM(C192:C194)</f>
        <v>293.681014</v>
      </c>
      <c r="D191" s="148">
        <f t="shared" ref="D191:F191" si="31">SUM(D192:D194)</f>
        <v>293.681014</v>
      </c>
      <c r="E191" s="148">
        <f t="shared" si="31"/>
        <v>293.678</v>
      </c>
      <c r="F191" s="148">
        <f t="shared" si="31"/>
        <v>293.678</v>
      </c>
      <c r="G191" s="47"/>
    </row>
    <row r="192" spans="1:7" x14ac:dyDescent="0.25">
      <c r="A192" s="143" t="s">
        <v>55</v>
      </c>
      <c r="B192" s="149" t="s">
        <v>321</v>
      </c>
      <c r="C192" s="150">
        <v>15.875920000000001</v>
      </c>
      <c r="D192" s="151">
        <f>C192</f>
        <v>15.875920000000001</v>
      </c>
      <c r="E192" s="151">
        <v>15.875</v>
      </c>
      <c r="F192" s="151">
        <v>15.875</v>
      </c>
      <c r="G192" s="47"/>
    </row>
    <row r="193" spans="1:7" x14ac:dyDescent="0.25">
      <c r="A193" s="143" t="s">
        <v>55</v>
      </c>
      <c r="B193" s="149" t="s">
        <v>322</v>
      </c>
      <c r="C193" s="152">
        <v>269.18315699999999</v>
      </c>
      <c r="D193" s="151">
        <f>C193</f>
        <v>269.18315699999999</v>
      </c>
      <c r="E193" s="151">
        <v>269.18299999999999</v>
      </c>
      <c r="F193" s="151">
        <f>E193</f>
        <v>269.18299999999999</v>
      </c>
      <c r="G193" s="47"/>
    </row>
    <row r="194" spans="1:7" x14ac:dyDescent="0.25">
      <c r="A194" s="143" t="s">
        <v>55</v>
      </c>
      <c r="B194" s="149" t="s">
        <v>323</v>
      </c>
      <c r="C194" s="152">
        <v>8.6219370000000009</v>
      </c>
      <c r="D194" s="151">
        <f>C194</f>
        <v>8.6219370000000009</v>
      </c>
      <c r="E194" s="151">
        <v>8.6199999999999992</v>
      </c>
      <c r="F194" s="151">
        <f>E194</f>
        <v>8.6199999999999992</v>
      </c>
      <c r="G194" s="47"/>
    </row>
    <row r="195" spans="1:7" ht="47.25" x14ac:dyDescent="0.25">
      <c r="A195" s="146">
        <v>11</v>
      </c>
      <c r="B195" s="147" t="s">
        <v>310</v>
      </c>
      <c r="C195" s="148">
        <f>SUM(C196:C198)</f>
        <v>499.29927099999998</v>
      </c>
      <c r="D195" s="148">
        <f t="shared" ref="D195:F195" si="32">SUM(D196:D198)</f>
        <v>499.29927099999998</v>
      </c>
      <c r="E195" s="148">
        <f t="shared" si="32"/>
        <v>499.298317</v>
      </c>
      <c r="F195" s="148">
        <f t="shared" si="32"/>
        <v>499.298317</v>
      </c>
      <c r="G195" s="47"/>
    </row>
    <row r="196" spans="1:7" ht="31.5" x14ac:dyDescent="0.25">
      <c r="A196" s="143" t="s">
        <v>55</v>
      </c>
      <c r="B196" s="149" t="s">
        <v>324</v>
      </c>
      <c r="C196" s="150">
        <v>27.704954000000001</v>
      </c>
      <c r="D196" s="151">
        <f>C196</f>
        <v>27.704954000000001</v>
      </c>
      <c r="E196" s="151">
        <f>C196</f>
        <v>27.704954000000001</v>
      </c>
      <c r="F196" s="151">
        <f>E196</f>
        <v>27.704954000000001</v>
      </c>
      <c r="G196" s="47"/>
    </row>
    <row r="197" spans="1:7" ht="31.5" x14ac:dyDescent="0.25">
      <c r="A197" s="143" t="s">
        <v>55</v>
      </c>
      <c r="B197" s="149" t="s">
        <v>325</v>
      </c>
      <c r="C197" s="150">
        <v>14.636362999999999</v>
      </c>
      <c r="D197" s="151">
        <f>C197</f>
        <v>14.636362999999999</v>
      </c>
      <c r="E197" s="151">
        <f>D197</f>
        <v>14.636362999999999</v>
      </c>
      <c r="F197" s="151">
        <f>E197</f>
        <v>14.636362999999999</v>
      </c>
      <c r="G197" s="47"/>
    </row>
    <row r="198" spans="1:7" ht="31.5" x14ac:dyDescent="0.25">
      <c r="A198" s="143" t="s">
        <v>55</v>
      </c>
      <c r="B198" s="149" t="s">
        <v>268</v>
      </c>
      <c r="C198" s="150">
        <v>456.95795399999997</v>
      </c>
      <c r="D198" s="151">
        <f>C198</f>
        <v>456.95795399999997</v>
      </c>
      <c r="E198" s="151">
        <v>456.95699999999999</v>
      </c>
      <c r="F198" s="151">
        <f>E198</f>
        <v>456.95699999999999</v>
      </c>
      <c r="G198" s="47"/>
    </row>
    <row r="199" spans="1:7" ht="47.25" x14ac:dyDescent="0.25">
      <c r="A199" s="146">
        <v>12</v>
      </c>
      <c r="B199" s="147" t="s">
        <v>311</v>
      </c>
      <c r="C199" s="148">
        <f>SUM(C200:C202)</f>
        <v>282.53401700000001</v>
      </c>
      <c r="D199" s="148">
        <f t="shared" ref="D199:F199" si="33">SUM(D200:D202)</f>
        <v>282.53401700000001</v>
      </c>
      <c r="E199" s="148">
        <f t="shared" si="33"/>
        <v>282.53299999999996</v>
      </c>
      <c r="F199" s="148">
        <f t="shared" si="33"/>
        <v>282.53299999999996</v>
      </c>
      <c r="G199" s="47"/>
    </row>
    <row r="200" spans="1:7" ht="31.5" x14ac:dyDescent="0.25">
      <c r="A200" s="143" t="s">
        <v>55</v>
      </c>
      <c r="B200" s="149" t="s">
        <v>324</v>
      </c>
      <c r="C200" s="150">
        <v>15.428062000000001</v>
      </c>
      <c r="D200" s="151">
        <f>C200</f>
        <v>15.428062000000001</v>
      </c>
      <c r="E200" s="151">
        <v>15.428000000000001</v>
      </c>
      <c r="F200" s="151">
        <f>E200</f>
        <v>15.428000000000001</v>
      </c>
      <c r="G200" s="47"/>
    </row>
    <row r="201" spans="1:7" ht="31.5" x14ac:dyDescent="0.25">
      <c r="A201" s="143" t="s">
        <v>55</v>
      </c>
      <c r="B201" s="149" t="s">
        <v>325</v>
      </c>
      <c r="C201" s="150">
        <v>8.2898790000000009</v>
      </c>
      <c r="D201" s="151">
        <f>C201</f>
        <v>8.2898790000000009</v>
      </c>
      <c r="E201" s="151">
        <v>8.2889999999999997</v>
      </c>
      <c r="F201" s="151">
        <f>E201</f>
        <v>8.2889999999999997</v>
      </c>
      <c r="G201" s="47"/>
    </row>
    <row r="202" spans="1:7" ht="31.5" x14ac:dyDescent="0.25">
      <c r="A202" s="143" t="s">
        <v>55</v>
      </c>
      <c r="B202" s="149" t="s">
        <v>268</v>
      </c>
      <c r="C202" s="152">
        <v>258.81607600000001</v>
      </c>
      <c r="D202" s="151">
        <f>C202</f>
        <v>258.81607600000001</v>
      </c>
      <c r="E202" s="151">
        <v>258.81599999999997</v>
      </c>
      <c r="F202" s="151">
        <f>E202</f>
        <v>258.81599999999997</v>
      </c>
      <c r="G202" s="47"/>
    </row>
    <row r="203" spans="1:7" ht="63" x14ac:dyDescent="0.25">
      <c r="A203" s="146">
        <v>13</v>
      </c>
      <c r="B203" s="147" t="s">
        <v>312</v>
      </c>
      <c r="C203" s="148">
        <f>SUM(C204:C206)</f>
        <v>328.47397799999999</v>
      </c>
      <c r="D203" s="148">
        <f t="shared" ref="D203:F203" si="34">SUM(D204:D206)</f>
        <v>328.47397799999999</v>
      </c>
      <c r="E203" s="148">
        <f t="shared" si="34"/>
        <v>328.464</v>
      </c>
      <c r="F203" s="148">
        <f t="shared" si="34"/>
        <v>328.464</v>
      </c>
      <c r="G203" s="47"/>
    </row>
    <row r="204" spans="1:7" ht="31.5" x14ac:dyDescent="0.25">
      <c r="A204" s="143" t="s">
        <v>55</v>
      </c>
      <c r="B204" s="149" t="s">
        <v>324</v>
      </c>
      <c r="C204" s="153">
        <v>8.7439999999999998</v>
      </c>
      <c r="D204" s="151">
        <f>C204</f>
        <v>8.7439999999999998</v>
      </c>
      <c r="E204" s="151">
        <f>C204</f>
        <v>8.7439999999999998</v>
      </c>
      <c r="F204" s="151">
        <f>C204</f>
        <v>8.7439999999999998</v>
      </c>
      <c r="G204" s="47"/>
    </row>
    <row r="205" spans="1:7" ht="31.5" x14ac:dyDescent="0.25">
      <c r="A205" s="143" t="s">
        <v>55</v>
      </c>
      <c r="B205" s="149" t="s">
        <v>325</v>
      </c>
      <c r="C205" s="153">
        <v>9.923114</v>
      </c>
      <c r="D205" s="151">
        <f>C205</f>
        <v>9.923114</v>
      </c>
      <c r="E205" s="151">
        <v>9.92</v>
      </c>
      <c r="F205" s="151">
        <f>E205</f>
        <v>9.92</v>
      </c>
      <c r="G205" s="47"/>
    </row>
    <row r="206" spans="1:7" ht="31.5" x14ac:dyDescent="0.25">
      <c r="A206" s="143" t="s">
        <v>55</v>
      </c>
      <c r="B206" s="149" t="s">
        <v>268</v>
      </c>
      <c r="C206" s="153">
        <v>309.80686400000002</v>
      </c>
      <c r="D206" s="151">
        <f>C206</f>
        <v>309.80686400000002</v>
      </c>
      <c r="E206" s="151">
        <v>309.8</v>
      </c>
      <c r="F206" s="151">
        <f>E206</f>
        <v>309.8</v>
      </c>
      <c r="G206" s="47"/>
    </row>
    <row r="207" spans="1:7" ht="31.5" x14ac:dyDescent="0.25">
      <c r="A207" s="146">
        <v>14</v>
      </c>
      <c r="B207" s="147" t="s">
        <v>313</v>
      </c>
      <c r="C207" s="148">
        <f>SUM(C208:C211)</f>
        <v>149.54087799999999</v>
      </c>
      <c r="D207" s="148">
        <f t="shared" ref="D207:F207" si="35">SUM(D208:D211)</f>
        <v>149.54087799999999</v>
      </c>
      <c r="E207" s="148">
        <f t="shared" si="35"/>
        <v>100.54810000000001</v>
      </c>
      <c r="F207" s="148">
        <f t="shared" si="35"/>
        <v>100.54810000000001</v>
      </c>
      <c r="G207" s="47"/>
    </row>
    <row r="208" spans="1:7" ht="31.5" x14ac:dyDescent="0.25">
      <c r="A208" s="143" t="s">
        <v>55</v>
      </c>
      <c r="B208" s="149" t="s">
        <v>324</v>
      </c>
      <c r="C208" s="150">
        <v>6.3640999999999996</v>
      </c>
      <c r="D208" s="150">
        <v>6.3640999999999996</v>
      </c>
      <c r="E208" s="151">
        <v>6.3640999999999996</v>
      </c>
      <c r="F208" s="151">
        <f>E208</f>
        <v>6.3640999999999996</v>
      </c>
      <c r="G208" s="47"/>
    </row>
    <row r="209" spans="1:7" ht="31.5" x14ac:dyDescent="0.25">
      <c r="A209" s="143" t="s">
        <v>55</v>
      </c>
      <c r="B209" s="149" t="s">
        <v>325</v>
      </c>
      <c r="C209" s="150">
        <v>3.5194570000000001</v>
      </c>
      <c r="D209" s="150">
        <v>3.5194570000000001</v>
      </c>
      <c r="E209" s="151">
        <v>3.2189999999999999</v>
      </c>
      <c r="F209" s="151">
        <f>E209</f>
        <v>3.2189999999999999</v>
      </c>
      <c r="G209" s="47"/>
    </row>
    <row r="210" spans="1:7" ht="31.5" x14ac:dyDescent="0.25">
      <c r="A210" s="143" t="s">
        <v>55</v>
      </c>
      <c r="B210" s="149" t="s">
        <v>326</v>
      </c>
      <c r="C210" s="152">
        <v>137.157321</v>
      </c>
      <c r="D210" s="152">
        <v>137.157321</v>
      </c>
      <c r="E210" s="151">
        <v>88.465000000000003</v>
      </c>
      <c r="F210" s="151">
        <f>E210</f>
        <v>88.465000000000003</v>
      </c>
      <c r="G210" s="47"/>
    </row>
    <row r="211" spans="1:7" ht="31.5" x14ac:dyDescent="0.25">
      <c r="A211" s="143" t="s">
        <v>55</v>
      </c>
      <c r="B211" s="149" t="s">
        <v>327</v>
      </c>
      <c r="C211" s="152">
        <v>2.5</v>
      </c>
      <c r="D211" s="152">
        <v>2.5</v>
      </c>
      <c r="E211" s="151">
        <v>2.5</v>
      </c>
      <c r="F211" s="151">
        <v>2.5</v>
      </c>
      <c r="G211" s="47"/>
    </row>
    <row r="212" spans="1:7" ht="63" x14ac:dyDescent="0.25">
      <c r="A212" s="146">
        <v>15</v>
      </c>
      <c r="B212" s="147" t="s">
        <v>314</v>
      </c>
      <c r="C212" s="148">
        <f>SUM(C213:C217)</f>
        <v>927.54534799999999</v>
      </c>
      <c r="D212" s="148">
        <f t="shared" ref="D212:F212" si="36">SUM(D213:D217)</f>
        <v>927.54534799999999</v>
      </c>
      <c r="E212" s="148">
        <f t="shared" si="36"/>
        <v>526.01486999999997</v>
      </c>
      <c r="F212" s="148">
        <f t="shared" si="36"/>
        <v>526.01486999999997</v>
      </c>
      <c r="G212" s="47"/>
    </row>
    <row r="213" spans="1:7" ht="31.5" x14ac:dyDescent="0.25">
      <c r="A213" s="143" t="s">
        <v>55</v>
      </c>
      <c r="B213" s="149" t="s">
        <v>328</v>
      </c>
      <c r="C213" s="150">
        <v>49.374783000000001</v>
      </c>
      <c r="D213" s="150">
        <v>49.374783000000001</v>
      </c>
      <c r="E213" s="151">
        <v>49.088881000000001</v>
      </c>
      <c r="F213" s="151">
        <f>E213</f>
        <v>49.088881000000001</v>
      </c>
      <c r="G213" s="47"/>
    </row>
    <row r="214" spans="1:7" ht="47.25" x14ac:dyDescent="0.25">
      <c r="A214" s="143" t="s">
        <v>55</v>
      </c>
      <c r="B214" s="149" t="s">
        <v>329</v>
      </c>
      <c r="C214" s="150">
        <v>3.3030029999999999</v>
      </c>
      <c r="D214" s="150">
        <v>3.3030029999999999</v>
      </c>
      <c r="E214" s="151">
        <v>3.3029999999999999</v>
      </c>
      <c r="F214" s="151">
        <f>E214</f>
        <v>3.3029999999999999</v>
      </c>
      <c r="G214" s="47"/>
    </row>
    <row r="215" spans="1:7" ht="31.5" x14ac:dyDescent="0.25">
      <c r="A215" s="143" t="s">
        <v>55</v>
      </c>
      <c r="B215" s="149" t="s">
        <v>330</v>
      </c>
      <c r="C215" s="150">
        <v>21.844085</v>
      </c>
      <c r="D215" s="150">
        <v>21.844085</v>
      </c>
      <c r="E215" s="151">
        <v>21.8</v>
      </c>
      <c r="F215" s="151">
        <f>E215</f>
        <v>21.8</v>
      </c>
      <c r="G215" s="47"/>
    </row>
    <row r="216" spans="1:7" ht="30" customHeight="1" x14ac:dyDescent="0.25">
      <c r="A216" s="143" t="s">
        <v>55</v>
      </c>
      <c r="B216" s="149" t="s">
        <v>331</v>
      </c>
      <c r="C216" s="150">
        <v>851.28936899999997</v>
      </c>
      <c r="D216" s="150">
        <v>851.28936899999997</v>
      </c>
      <c r="E216" s="151">
        <v>450.08888100000001</v>
      </c>
      <c r="F216" s="151">
        <f>E216</f>
        <v>450.08888100000001</v>
      </c>
      <c r="G216" s="47"/>
    </row>
    <row r="217" spans="1:7" ht="30" customHeight="1" x14ac:dyDescent="0.25">
      <c r="A217" s="143" t="s">
        <v>55</v>
      </c>
      <c r="B217" s="149" t="s">
        <v>214</v>
      </c>
      <c r="C217" s="150">
        <v>1.734108</v>
      </c>
      <c r="D217" s="150">
        <v>1.734108</v>
      </c>
      <c r="E217" s="151">
        <v>1.734108</v>
      </c>
      <c r="F217" s="151">
        <v>1.734108</v>
      </c>
      <c r="G217" s="47"/>
    </row>
    <row r="218" spans="1:7" ht="47.25" x14ac:dyDescent="0.25">
      <c r="A218" s="146">
        <v>16</v>
      </c>
      <c r="B218" s="154" t="s">
        <v>315</v>
      </c>
      <c r="C218" s="148">
        <f>SUM(C219:C224)</f>
        <v>878.21637999999996</v>
      </c>
      <c r="D218" s="148">
        <f t="shared" ref="D218:F218" si="37">SUM(D219:D224)</f>
        <v>878.21637999999996</v>
      </c>
      <c r="E218" s="148">
        <f t="shared" si="37"/>
        <v>711.78218500000003</v>
      </c>
      <c r="F218" s="148">
        <f t="shared" si="37"/>
        <v>711.78218500000003</v>
      </c>
      <c r="G218" s="47"/>
    </row>
    <row r="219" spans="1:7" ht="31.5" x14ac:dyDescent="0.25">
      <c r="A219" s="143" t="s">
        <v>55</v>
      </c>
      <c r="B219" s="149" t="s">
        <v>328</v>
      </c>
      <c r="C219" s="150">
        <v>46.622863000000002</v>
      </c>
      <c r="D219" s="150">
        <v>46.622863000000002</v>
      </c>
      <c r="E219" s="151">
        <v>46.622863000000002</v>
      </c>
      <c r="F219" s="151">
        <f t="shared" ref="F219:F224" si="38">E219</f>
        <v>46.622863000000002</v>
      </c>
      <c r="G219" s="47"/>
    </row>
    <row r="220" spans="1:7" ht="31.5" x14ac:dyDescent="0.25">
      <c r="A220" s="143" t="s">
        <v>55</v>
      </c>
      <c r="B220" s="149" t="s">
        <v>332</v>
      </c>
      <c r="C220" s="150">
        <v>4.32</v>
      </c>
      <c r="D220" s="150">
        <v>4.32</v>
      </c>
      <c r="E220" s="151">
        <v>4.32</v>
      </c>
      <c r="F220" s="151">
        <f t="shared" si="38"/>
        <v>4.32</v>
      </c>
      <c r="G220" s="47"/>
    </row>
    <row r="221" spans="1:7" ht="47.25" x14ac:dyDescent="0.25">
      <c r="A221" s="143" t="s">
        <v>55</v>
      </c>
      <c r="B221" s="149" t="s">
        <v>329</v>
      </c>
      <c r="C221" s="150">
        <v>3.9889800000000002</v>
      </c>
      <c r="D221" s="150">
        <v>3.9889800000000002</v>
      </c>
      <c r="E221" s="151">
        <v>3.3980000000000001</v>
      </c>
      <c r="F221" s="151">
        <f t="shared" si="38"/>
        <v>3.3980000000000001</v>
      </c>
      <c r="G221" s="47"/>
    </row>
    <row r="222" spans="1:7" ht="24.75" customHeight="1" x14ac:dyDescent="0.25">
      <c r="A222" s="143" t="s">
        <v>55</v>
      </c>
      <c r="B222" s="149" t="s">
        <v>322</v>
      </c>
      <c r="C222" s="150">
        <f>629.935429+173.907051</f>
        <v>803.84248000000002</v>
      </c>
      <c r="D222" s="150">
        <f>629.935429+173.907051</f>
        <v>803.84248000000002</v>
      </c>
      <c r="E222" s="151">
        <v>638.00012100000004</v>
      </c>
      <c r="F222" s="151">
        <f t="shared" si="38"/>
        <v>638.00012100000004</v>
      </c>
      <c r="G222" s="47"/>
    </row>
    <row r="223" spans="1:7" ht="31.5" x14ac:dyDescent="0.25">
      <c r="A223" s="143" t="s">
        <v>55</v>
      </c>
      <c r="B223" s="149" t="s">
        <v>333</v>
      </c>
      <c r="C223" s="150">
        <v>18.158856</v>
      </c>
      <c r="D223" s="150">
        <v>18.158856</v>
      </c>
      <c r="E223" s="151">
        <v>18.158000000000001</v>
      </c>
      <c r="F223" s="151">
        <f t="shared" si="38"/>
        <v>18.158000000000001</v>
      </c>
      <c r="G223" s="47"/>
    </row>
    <row r="224" spans="1:7" ht="36" customHeight="1" x14ac:dyDescent="0.25">
      <c r="A224" s="143" t="s">
        <v>55</v>
      </c>
      <c r="B224" s="149" t="s">
        <v>214</v>
      </c>
      <c r="C224" s="150">
        <v>1.283201</v>
      </c>
      <c r="D224" s="150">
        <v>1.283201</v>
      </c>
      <c r="E224" s="151">
        <v>1.283201</v>
      </c>
      <c r="F224" s="151">
        <f t="shared" si="38"/>
        <v>1.283201</v>
      </c>
      <c r="G224" s="47"/>
    </row>
    <row r="225" spans="1:7" ht="31.5" x14ac:dyDescent="0.25">
      <c r="A225" s="146">
        <v>17</v>
      </c>
      <c r="B225" s="154" t="s">
        <v>316</v>
      </c>
      <c r="C225" s="148">
        <f>SUM(C226:C231)</f>
        <v>519.51082899999994</v>
      </c>
      <c r="D225" s="148">
        <f t="shared" ref="D225:F225" si="39">SUM(D226:D231)</f>
        <v>519.51082899999994</v>
      </c>
      <c r="E225" s="148">
        <f t="shared" si="39"/>
        <v>286.67460900000003</v>
      </c>
      <c r="F225" s="148">
        <f t="shared" si="39"/>
        <v>286.67460900000003</v>
      </c>
      <c r="G225" s="47"/>
    </row>
    <row r="226" spans="1:7" ht="31.5" x14ac:dyDescent="0.25">
      <c r="A226" s="143" t="s">
        <v>55</v>
      </c>
      <c r="B226" s="149" t="s">
        <v>328</v>
      </c>
      <c r="C226" s="150">
        <v>27.424465000000001</v>
      </c>
      <c r="D226" s="150">
        <v>27.424465000000001</v>
      </c>
      <c r="E226" s="151">
        <v>27.424465000000001</v>
      </c>
      <c r="F226" s="151">
        <f t="shared" ref="F226:F231" si="40">E226</f>
        <v>27.424465000000001</v>
      </c>
      <c r="G226" s="47"/>
    </row>
    <row r="227" spans="1:7" ht="31.5" x14ac:dyDescent="0.25">
      <c r="A227" s="143" t="s">
        <v>55</v>
      </c>
      <c r="B227" s="149" t="s">
        <v>332</v>
      </c>
      <c r="C227" s="152">
        <v>4.32</v>
      </c>
      <c r="D227" s="152">
        <v>4.32</v>
      </c>
      <c r="E227" s="151">
        <v>4.32</v>
      </c>
      <c r="F227" s="151">
        <f t="shared" si="40"/>
        <v>4.32</v>
      </c>
      <c r="G227" s="47"/>
    </row>
    <row r="228" spans="1:7" ht="47.25" x14ac:dyDescent="0.25">
      <c r="A228" s="143" t="s">
        <v>55</v>
      </c>
      <c r="B228" s="149" t="s">
        <v>334</v>
      </c>
      <c r="C228" s="153">
        <v>1.8346020000000001</v>
      </c>
      <c r="D228" s="153">
        <v>1.8346020000000001</v>
      </c>
      <c r="E228" s="151">
        <v>1.8340000000000001</v>
      </c>
      <c r="F228" s="151">
        <f t="shared" si="40"/>
        <v>1.8340000000000001</v>
      </c>
      <c r="G228" s="47"/>
    </row>
    <row r="229" spans="1:7" x14ac:dyDescent="0.25">
      <c r="A229" s="143" t="s">
        <v>55</v>
      </c>
      <c r="B229" s="149" t="s">
        <v>322</v>
      </c>
      <c r="C229" s="152">
        <v>472.83561800000001</v>
      </c>
      <c r="D229" s="152">
        <v>472.83561800000001</v>
      </c>
      <c r="E229" s="151">
        <v>240</v>
      </c>
      <c r="F229" s="151">
        <f t="shared" si="40"/>
        <v>240</v>
      </c>
      <c r="G229" s="47"/>
    </row>
    <row r="230" spans="1:7" ht="31.5" x14ac:dyDescent="0.25">
      <c r="A230" s="143" t="s">
        <v>55</v>
      </c>
      <c r="B230" s="149" t="s">
        <v>333</v>
      </c>
      <c r="C230" s="152">
        <v>12.132961</v>
      </c>
      <c r="D230" s="152">
        <v>12.132961</v>
      </c>
      <c r="E230" s="151">
        <v>12.132961</v>
      </c>
      <c r="F230" s="151">
        <f t="shared" si="40"/>
        <v>12.132961</v>
      </c>
      <c r="G230" s="47"/>
    </row>
    <row r="231" spans="1:7" ht="31.5" x14ac:dyDescent="0.25">
      <c r="A231" s="143" t="s">
        <v>55</v>
      </c>
      <c r="B231" s="149" t="s">
        <v>214</v>
      </c>
      <c r="C231" s="151">
        <v>0.96318300000000001</v>
      </c>
      <c r="D231" s="151">
        <v>0.96318300000000001</v>
      </c>
      <c r="E231" s="151">
        <v>0.96318300000000001</v>
      </c>
      <c r="F231" s="151">
        <f t="shared" si="40"/>
        <v>0.96318300000000001</v>
      </c>
      <c r="G231" s="47"/>
    </row>
    <row r="232" spans="1:7" ht="47.25" x14ac:dyDescent="0.25">
      <c r="A232" s="146">
        <v>18</v>
      </c>
      <c r="B232" s="147" t="s">
        <v>317</v>
      </c>
      <c r="C232" s="155">
        <f>SUM(C233:C238)</f>
        <v>993.91994999999997</v>
      </c>
      <c r="D232" s="155">
        <f t="shared" ref="D232:F232" si="41">SUM(D233:D238)</f>
        <v>993.91994999999997</v>
      </c>
      <c r="E232" s="155">
        <f t="shared" si="41"/>
        <v>643.08317600000009</v>
      </c>
      <c r="F232" s="155">
        <f t="shared" si="41"/>
        <v>643.08317600000009</v>
      </c>
      <c r="G232" s="47"/>
    </row>
    <row r="233" spans="1:7" ht="31.5" x14ac:dyDescent="0.25">
      <c r="A233" s="143" t="s">
        <v>55</v>
      </c>
      <c r="B233" s="149" t="s">
        <v>328</v>
      </c>
      <c r="C233" s="150">
        <v>52.678052999999998</v>
      </c>
      <c r="D233" s="150">
        <v>52.678052999999998</v>
      </c>
      <c r="E233" s="151">
        <v>52.678052999999998</v>
      </c>
      <c r="F233" s="151">
        <f t="shared" ref="F233:F238" si="42">E233</f>
        <v>52.678052999999998</v>
      </c>
      <c r="G233" s="47"/>
    </row>
    <row r="234" spans="1:7" ht="31.5" x14ac:dyDescent="0.25">
      <c r="A234" s="143" t="s">
        <v>55</v>
      </c>
      <c r="B234" s="149" t="s">
        <v>332</v>
      </c>
      <c r="C234" s="150">
        <v>4.32</v>
      </c>
      <c r="D234" s="150">
        <v>4.32</v>
      </c>
      <c r="E234" s="151">
        <v>4.32</v>
      </c>
      <c r="F234" s="151">
        <f t="shared" si="42"/>
        <v>4.32</v>
      </c>
      <c r="G234" s="47"/>
    </row>
    <row r="235" spans="1:7" ht="47.25" x14ac:dyDescent="0.25">
      <c r="A235" s="143" t="s">
        <v>55</v>
      </c>
      <c r="B235" s="149" t="s">
        <v>329</v>
      </c>
      <c r="C235" s="150">
        <v>3.5239799999999999</v>
      </c>
      <c r="D235" s="150">
        <v>3.5239799999999999</v>
      </c>
      <c r="E235" s="151">
        <v>3.5230000000000001</v>
      </c>
      <c r="F235" s="151">
        <f t="shared" si="42"/>
        <v>3.5230000000000001</v>
      </c>
      <c r="G235" s="47"/>
    </row>
    <row r="236" spans="1:7" ht="28.5" customHeight="1" x14ac:dyDescent="0.25">
      <c r="A236" s="143" t="s">
        <v>55</v>
      </c>
      <c r="B236" s="149" t="s">
        <v>322</v>
      </c>
      <c r="C236" s="150">
        <v>908.24229700000001</v>
      </c>
      <c r="D236" s="150">
        <v>908.24229700000001</v>
      </c>
      <c r="E236" s="151">
        <v>557.41899999999998</v>
      </c>
      <c r="F236" s="151">
        <f t="shared" si="42"/>
        <v>557.41899999999998</v>
      </c>
      <c r="G236" s="47"/>
    </row>
    <row r="237" spans="1:7" ht="28.5" customHeight="1" x14ac:dyDescent="0.25">
      <c r="A237" s="143" t="s">
        <v>55</v>
      </c>
      <c r="B237" s="149" t="s">
        <v>333</v>
      </c>
      <c r="C237" s="150">
        <v>23.305496999999999</v>
      </c>
      <c r="D237" s="150">
        <v>23.305496999999999</v>
      </c>
      <c r="E237" s="151">
        <v>23.292999999999999</v>
      </c>
      <c r="F237" s="151">
        <f t="shared" si="42"/>
        <v>23.292999999999999</v>
      </c>
      <c r="G237" s="47"/>
    </row>
    <row r="238" spans="1:7" ht="31.5" x14ac:dyDescent="0.25">
      <c r="A238" s="143" t="s">
        <v>55</v>
      </c>
      <c r="B238" s="149" t="s">
        <v>214</v>
      </c>
      <c r="C238" s="150">
        <v>1.850123</v>
      </c>
      <c r="D238" s="150">
        <v>1.850123</v>
      </c>
      <c r="E238" s="151">
        <v>1.850123</v>
      </c>
      <c r="F238" s="151">
        <f t="shared" si="42"/>
        <v>1.850123</v>
      </c>
      <c r="G238" s="47"/>
    </row>
    <row r="239" spans="1:7" ht="31.5" x14ac:dyDescent="0.25">
      <c r="A239" s="146">
        <v>19</v>
      </c>
      <c r="B239" s="147" t="s">
        <v>318</v>
      </c>
      <c r="C239" s="148">
        <f>SUM(C240:C242)</f>
        <v>385.68746700000003</v>
      </c>
      <c r="D239" s="148">
        <f t="shared" ref="D239:F239" si="43">SUM(D240:D242)</f>
        <v>385.68746700000003</v>
      </c>
      <c r="E239" s="148">
        <f t="shared" si="43"/>
        <v>392.89299999999997</v>
      </c>
      <c r="F239" s="148">
        <f t="shared" si="43"/>
        <v>392.89299999999997</v>
      </c>
      <c r="G239" s="47"/>
    </row>
    <row r="240" spans="1:7" ht="31.5" x14ac:dyDescent="0.25">
      <c r="A240" s="143" t="s">
        <v>55</v>
      </c>
      <c r="B240" s="149" t="s">
        <v>335</v>
      </c>
      <c r="C240" s="150">
        <v>21.161225999999999</v>
      </c>
      <c r="D240" s="151">
        <f>C240</f>
        <v>21.161225999999999</v>
      </c>
      <c r="E240" s="151">
        <v>21.14</v>
      </c>
      <c r="F240" s="151">
        <f>E240</f>
        <v>21.14</v>
      </c>
      <c r="G240" s="47"/>
    </row>
    <row r="241" spans="1:7" ht="23.25" customHeight="1" x14ac:dyDescent="0.25">
      <c r="A241" s="143" t="s">
        <v>55</v>
      </c>
      <c r="B241" s="149" t="s">
        <v>336</v>
      </c>
      <c r="C241" s="150"/>
      <c r="D241" s="151"/>
      <c r="E241" s="151">
        <v>9.3529999999999998</v>
      </c>
      <c r="F241" s="151">
        <f>E241</f>
        <v>9.3529999999999998</v>
      </c>
      <c r="G241" s="47"/>
    </row>
    <row r="242" spans="1:7" ht="23.25" customHeight="1" x14ac:dyDescent="0.25">
      <c r="A242" s="143" t="s">
        <v>55</v>
      </c>
      <c r="B242" s="149" t="s">
        <v>331</v>
      </c>
      <c r="C242" s="150">
        <v>364.52624100000003</v>
      </c>
      <c r="D242" s="151">
        <f>C242</f>
        <v>364.52624100000003</v>
      </c>
      <c r="E242" s="151">
        <v>362.4</v>
      </c>
      <c r="F242" s="151">
        <f>E242</f>
        <v>362.4</v>
      </c>
      <c r="G242" s="47"/>
    </row>
    <row r="243" spans="1:7" ht="47.25" x14ac:dyDescent="0.25">
      <c r="A243" s="146">
        <v>20</v>
      </c>
      <c r="B243" s="147" t="s">
        <v>319</v>
      </c>
      <c r="C243" s="148">
        <f>SUM(C244:C247)</f>
        <v>676.66486700000007</v>
      </c>
      <c r="D243" s="148">
        <f t="shared" ref="D243:F243" si="44">SUM(D244:D247)</f>
        <v>676.66486700000007</v>
      </c>
      <c r="E243" s="148">
        <f t="shared" si="44"/>
        <v>668.15300000000002</v>
      </c>
      <c r="F243" s="148">
        <f t="shared" si="44"/>
        <v>668.15300000000002</v>
      </c>
      <c r="G243" s="47"/>
    </row>
    <row r="244" spans="1:7" ht="31.5" x14ac:dyDescent="0.25">
      <c r="A244" s="143" t="s">
        <v>55</v>
      </c>
      <c r="B244" s="149" t="s">
        <v>337</v>
      </c>
      <c r="C244" s="150">
        <v>46.035178000000002</v>
      </c>
      <c r="D244" s="151">
        <f>C244</f>
        <v>46.035178000000002</v>
      </c>
      <c r="E244" s="151">
        <v>46.034999999999997</v>
      </c>
      <c r="F244" s="151">
        <f>E244</f>
        <v>46.034999999999997</v>
      </c>
      <c r="G244" s="47"/>
    </row>
    <row r="245" spans="1:7" ht="31.5" x14ac:dyDescent="0.25">
      <c r="A245" s="143" t="s">
        <v>55</v>
      </c>
      <c r="B245" s="149" t="s">
        <v>338</v>
      </c>
      <c r="C245" s="152">
        <v>4.32</v>
      </c>
      <c r="D245" s="151">
        <f>C245</f>
        <v>4.32</v>
      </c>
      <c r="E245" s="151">
        <f>D245</f>
        <v>4.32</v>
      </c>
      <c r="F245" s="151">
        <f>E245</f>
        <v>4.32</v>
      </c>
      <c r="G245" s="47"/>
    </row>
    <row r="246" spans="1:7" ht="31.5" x14ac:dyDescent="0.25">
      <c r="A246" s="143" t="s">
        <v>55</v>
      </c>
      <c r="B246" s="149" t="s">
        <v>339</v>
      </c>
      <c r="C246" s="150">
        <v>610.64065000000005</v>
      </c>
      <c r="D246" s="151">
        <f>C246</f>
        <v>610.64065000000005</v>
      </c>
      <c r="E246" s="151">
        <v>602.34199999999998</v>
      </c>
      <c r="F246" s="151">
        <f>E246</f>
        <v>602.34199999999998</v>
      </c>
      <c r="G246" s="47"/>
    </row>
    <row r="247" spans="1:7" ht="31.5" x14ac:dyDescent="0.25">
      <c r="A247" s="143" t="s">
        <v>55</v>
      </c>
      <c r="B247" s="149" t="s">
        <v>340</v>
      </c>
      <c r="C247" s="152">
        <v>15.669039</v>
      </c>
      <c r="D247" s="151">
        <f>C247</f>
        <v>15.669039</v>
      </c>
      <c r="E247" s="151">
        <f>15.456</f>
        <v>15.456</v>
      </c>
      <c r="F247" s="151">
        <f>E247</f>
        <v>15.456</v>
      </c>
      <c r="G247" s="47"/>
    </row>
    <row r="248" spans="1:7" ht="47.25" x14ac:dyDescent="0.25">
      <c r="A248" s="156">
        <v>21</v>
      </c>
      <c r="B248" s="147" t="s">
        <v>320</v>
      </c>
      <c r="C248" s="148">
        <f>SUM(C249:C251)</f>
        <v>279.89091500000001</v>
      </c>
      <c r="D248" s="148">
        <f t="shared" ref="D248:F248" si="45">SUM(D249:D251)</f>
        <v>279.89091500000001</v>
      </c>
      <c r="E248" s="148">
        <f t="shared" si="45"/>
        <v>279.89025299999997</v>
      </c>
      <c r="F248" s="148">
        <f t="shared" si="45"/>
        <v>279.89025299999997</v>
      </c>
      <c r="G248" s="47"/>
    </row>
    <row r="249" spans="1:7" ht="31.5" x14ac:dyDescent="0.25">
      <c r="A249" s="143" t="s">
        <v>55</v>
      </c>
      <c r="B249" s="149" t="s">
        <v>341</v>
      </c>
      <c r="C249" s="152">
        <v>12.114003</v>
      </c>
      <c r="D249" s="151">
        <f>C249</f>
        <v>12.114003</v>
      </c>
      <c r="E249" s="151">
        <v>12.114000000000001</v>
      </c>
      <c r="F249" s="151">
        <f>E249</f>
        <v>12.114000000000001</v>
      </c>
      <c r="G249" s="47"/>
    </row>
    <row r="250" spans="1:7" ht="31.5" x14ac:dyDescent="0.25">
      <c r="A250" s="143" t="s">
        <v>55</v>
      </c>
      <c r="B250" s="149" t="s">
        <v>267</v>
      </c>
      <c r="C250" s="152">
        <v>6.6992529999999997</v>
      </c>
      <c r="D250" s="152">
        <v>6.6992529999999997</v>
      </c>
      <c r="E250" s="152">
        <v>6.6992529999999997</v>
      </c>
      <c r="F250" s="152">
        <v>6.6992529999999997</v>
      </c>
      <c r="G250" s="47"/>
    </row>
    <row r="251" spans="1:7" ht="26.25" customHeight="1" x14ac:dyDescent="0.25">
      <c r="A251" s="143" t="s">
        <v>55</v>
      </c>
      <c r="B251" s="149" t="s">
        <v>342</v>
      </c>
      <c r="C251" s="152">
        <v>261.07765899999998</v>
      </c>
      <c r="D251" s="151">
        <f>C251</f>
        <v>261.07765899999998</v>
      </c>
      <c r="E251" s="151">
        <v>261.077</v>
      </c>
      <c r="F251" s="151">
        <f>E251</f>
        <v>261.077</v>
      </c>
      <c r="G251" s="47"/>
    </row>
  </sheetData>
  <mergeCells count="11">
    <mergeCell ref="G6:G8"/>
    <mergeCell ref="E1:G1"/>
    <mergeCell ref="A3:G3"/>
    <mergeCell ref="A4:G4"/>
    <mergeCell ref="F5:G5"/>
    <mergeCell ref="A6:A8"/>
    <mergeCell ref="B6:B8"/>
    <mergeCell ref="C6:C8"/>
    <mergeCell ref="D6:D8"/>
    <mergeCell ref="E6:E8"/>
    <mergeCell ref="F6:F8"/>
  </mergeCells>
  <pageMargins left="0.7" right="0.7" top="0.75" bottom="0.75" header="0.3" footer="0.3"/>
  <pageSetup paperSize="9"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3"/>
  <sheetViews>
    <sheetView zoomScale="106" zoomScaleNormal="106" workbookViewId="0">
      <selection activeCell="C10" sqref="C10"/>
    </sheetView>
  </sheetViews>
  <sheetFormatPr defaultRowHeight="15.75" x14ac:dyDescent="0.25"/>
  <cols>
    <col min="1" max="1" width="5.5703125" style="59" customWidth="1"/>
    <col min="2" max="2" width="34.5703125" style="59" customWidth="1"/>
    <col min="3" max="3" width="15.28515625" style="76" customWidth="1"/>
    <col min="4" max="4" width="15.42578125" style="59" customWidth="1"/>
    <col min="5" max="5" width="16.140625" style="59" customWidth="1"/>
    <col min="6" max="6" width="13.7109375" style="100" bestFit="1" customWidth="1"/>
    <col min="7" max="7" width="13.7109375" style="100" customWidth="1"/>
    <col min="8" max="8" width="13.42578125" style="100" customWidth="1"/>
    <col min="9" max="9" width="13.7109375" style="100" customWidth="1"/>
    <col min="10" max="10" width="14.140625" style="59" customWidth="1"/>
    <col min="11" max="16384" width="9.140625" style="59"/>
  </cols>
  <sheetData>
    <row r="1" spans="1:10" ht="19.5" customHeight="1" x14ac:dyDescent="0.25">
      <c r="A1" s="99"/>
      <c r="H1" s="212" t="s">
        <v>160</v>
      </c>
      <c r="I1" s="212"/>
      <c r="J1" s="212"/>
    </row>
    <row r="2" spans="1:10" x14ac:dyDescent="0.25">
      <c r="A2" s="101"/>
    </row>
    <row r="3" spans="1:10" ht="23.25" customHeight="1" x14ac:dyDescent="0.25">
      <c r="A3" s="213" t="s">
        <v>193</v>
      </c>
      <c r="B3" s="213"/>
      <c r="C3" s="213"/>
      <c r="D3" s="213"/>
      <c r="E3" s="213"/>
      <c r="F3" s="213"/>
      <c r="G3" s="213"/>
      <c r="H3" s="213"/>
      <c r="I3" s="213"/>
      <c r="J3" s="213"/>
    </row>
    <row r="4" spans="1:10" ht="18.75" x14ac:dyDescent="0.3">
      <c r="A4" s="214" t="s">
        <v>423</v>
      </c>
      <c r="B4" s="214"/>
      <c r="C4" s="214"/>
      <c r="D4" s="214"/>
      <c r="E4" s="214"/>
      <c r="F4" s="214"/>
      <c r="G4" s="214"/>
      <c r="H4" s="214"/>
      <c r="I4" s="214"/>
      <c r="J4" s="214"/>
    </row>
    <row r="5" spans="1:10" ht="21.75" customHeight="1" x14ac:dyDescent="0.25">
      <c r="H5" s="215" t="s">
        <v>111</v>
      </c>
      <c r="I5" s="215"/>
      <c r="J5" s="215"/>
    </row>
    <row r="6" spans="1:10" ht="38.25" customHeight="1" x14ac:dyDescent="0.25">
      <c r="A6" s="211" t="s">
        <v>7</v>
      </c>
      <c r="B6" s="211" t="s">
        <v>112</v>
      </c>
      <c r="C6" s="211" t="s">
        <v>161</v>
      </c>
      <c r="D6" s="211" t="s">
        <v>162</v>
      </c>
      <c r="E6" s="211" t="s">
        <v>202</v>
      </c>
      <c r="F6" s="210" t="s">
        <v>163</v>
      </c>
      <c r="G6" s="210"/>
      <c r="H6" s="210" t="s">
        <v>164</v>
      </c>
      <c r="I6" s="210"/>
      <c r="J6" s="211" t="s">
        <v>0</v>
      </c>
    </row>
    <row r="7" spans="1:10" ht="37.5" customHeight="1" x14ac:dyDescent="0.25">
      <c r="A7" s="211"/>
      <c r="B7" s="211"/>
      <c r="C7" s="211"/>
      <c r="D7" s="211"/>
      <c r="E7" s="211"/>
      <c r="F7" s="102" t="s">
        <v>165</v>
      </c>
      <c r="G7" s="102" t="s">
        <v>166</v>
      </c>
      <c r="H7" s="102" t="s">
        <v>165</v>
      </c>
      <c r="I7" s="102" t="s">
        <v>166</v>
      </c>
      <c r="J7" s="211"/>
    </row>
    <row r="8" spans="1:10" x14ac:dyDescent="0.25">
      <c r="A8" s="103">
        <v>1</v>
      </c>
      <c r="B8" s="103">
        <v>2</v>
      </c>
      <c r="C8" s="103">
        <v>3</v>
      </c>
      <c r="D8" s="103">
        <v>4</v>
      </c>
      <c r="E8" s="103">
        <v>5</v>
      </c>
      <c r="F8" s="104">
        <v>6</v>
      </c>
      <c r="G8" s="104">
        <v>7</v>
      </c>
      <c r="H8" s="104">
        <v>8</v>
      </c>
      <c r="I8" s="104">
        <v>9</v>
      </c>
      <c r="J8" s="103">
        <v>10</v>
      </c>
    </row>
    <row r="9" spans="1:10" ht="23.25" customHeight="1" x14ac:dyDescent="0.25">
      <c r="A9" s="105"/>
      <c r="B9" s="105" t="s">
        <v>167</v>
      </c>
      <c r="C9" s="106">
        <f>C10+C119+C168+C211</f>
        <v>759204.01423900004</v>
      </c>
      <c r="D9" s="106">
        <f t="shared" ref="D9:I9" si="0">D10+D119+D168+D211</f>
        <v>737000.90835299995</v>
      </c>
      <c r="E9" s="106">
        <f t="shared" si="0"/>
        <v>253069.46402800002</v>
      </c>
      <c r="F9" s="106">
        <f t="shared" si="0"/>
        <v>285824.48024499998</v>
      </c>
      <c r="G9" s="106">
        <f t="shared" si="0"/>
        <v>192573.063689</v>
      </c>
      <c r="H9" s="106">
        <f t="shared" si="0"/>
        <v>346646.47383900004</v>
      </c>
      <c r="I9" s="106">
        <f t="shared" si="0"/>
        <v>214993.18038900002</v>
      </c>
      <c r="J9" s="107"/>
    </row>
    <row r="10" spans="1:10" ht="29.25" customHeight="1" x14ac:dyDescent="0.25">
      <c r="A10" s="108" t="s">
        <v>4</v>
      </c>
      <c r="B10" s="109" t="s">
        <v>58</v>
      </c>
      <c r="C10" s="106">
        <f>C11+C43</f>
        <v>715750.57036400004</v>
      </c>
      <c r="D10" s="106">
        <f t="shared" ref="D10:I10" si="1">D11+D43</f>
        <v>693559.40038899996</v>
      </c>
      <c r="E10" s="106">
        <f t="shared" si="1"/>
        <v>236887.46402800002</v>
      </c>
      <c r="F10" s="106">
        <f t="shared" si="1"/>
        <v>272745.199999</v>
      </c>
      <c r="G10" s="106">
        <f t="shared" si="1"/>
        <v>179493.78344299999</v>
      </c>
      <c r="H10" s="106">
        <f t="shared" si="1"/>
        <v>329383.55346400006</v>
      </c>
      <c r="I10" s="106">
        <f t="shared" si="1"/>
        <v>197730.260014</v>
      </c>
      <c r="J10" s="107"/>
    </row>
    <row r="11" spans="1:10" ht="39" customHeight="1" x14ac:dyDescent="0.25">
      <c r="A11" s="108" t="s">
        <v>24</v>
      </c>
      <c r="B11" s="92" t="s">
        <v>59</v>
      </c>
      <c r="C11" s="106">
        <f>C12+C22</f>
        <v>115283.57307799999</v>
      </c>
      <c r="D11" s="106">
        <f t="shared" ref="D11:I11" si="2">D12+D22</f>
        <v>112142.01670599999</v>
      </c>
      <c r="E11" s="106">
        <f t="shared" si="2"/>
        <v>11320.735363</v>
      </c>
      <c r="F11" s="106">
        <f t="shared" si="2"/>
        <v>16381.355901999998</v>
      </c>
      <c r="G11" s="106">
        <f t="shared" si="2"/>
        <v>8211.0772649999999</v>
      </c>
      <c r="H11" s="106">
        <f t="shared" si="2"/>
        <v>19821.564182000002</v>
      </c>
      <c r="I11" s="106">
        <f t="shared" si="2"/>
        <v>8841.2995449999999</v>
      </c>
      <c r="J11" s="107"/>
    </row>
    <row r="12" spans="1:10" s="58" customFormat="1" ht="27.75" customHeight="1" x14ac:dyDescent="0.2">
      <c r="A12" s="108" t="s">
        <v>168</v>
      </c>
      <c r="B12" s="109" t="s">
        <v>169</v>
      </c>
      <c r="C12" s="106">
        <f>SUM(C13:C21)</f>
        <v>60761.573629999999</v>
      </c>
      <c r="D12" s="106">
        <f t="shared" ref="D12:I12" si="3">SUM(D13:D21)</f>
        <v>60761.573629999999</v>
      </c>
      <c r="E12" s="106">
        <f t="shared" si="3"/>
        <v>1000</v>
      </c>
      <c r="F12" s="106">
        <f t="shared" si="3"/>
        <v>653.34500000000003</v>
      </c>
      <c r="G12" s="106">
        <f t="shared" si="3"/>
        <v>653.34500000000003</v>
      </c>
      <c r="H12" s="106">
        <f t="shared" si="3"/>
        <v>849.97199999999998</v>
      </c>
      <c r="I12" s="106">
        <f t="shared" si="3"/>
        <v>849.97199999999998</v>
      </c>
      <c r="J12" s="110"/>
    </row>
    <row r="13" spans="1:10" ht="39" customHeight="1" x14ac:dyDescent="0.25">
      <c r="A13" s="136">
        <v>1</v>
      </c>
      <c r="B13" s="89" t="s">
        <v>194</v>
      </c>
      <c r="C13" s="138">
        <v>7371.8911630000002</v>
      </c>
      <c r="D13" s="138">
        <f>C13</f>
        <v>7371.8911630000002</v>
      </c>
      <c r="E13" s="138">
        <v>200</v>
      </c>
      <c r="F13" s="138">
        <v>179.98099999999999</v>
      </c>
      <c r="G13" s="138">
        <v>179.98099999999999</v>
      </c>
      <c r="H13" s="138">
        <v>179.98099999999999</v>
      </c>
      <c r="I13" s="138">
        <v>179.98099999999999</v>
      </c>
      <c r="J13" s="107"/>
    </row>
    <row r="14" spans="1:10" ht="35.25" customHeight="1" x14ac:dyDescent="0.25">
      <c r="A14" s="136">
        <v>2</v>
      </c>
      <c r="B14" s="89" t="s">
        <v>99</v>
      </c>
      <c r="C14" s="138">
        <v>5000</v>
      </c>
      <c r="D14" s="138">
        <f t="shared" ref="D14:D21" si="4">C14</f>
        <v>5000</v>
      </c>
      <c r="E14" s="138">
        <v>50</v>
      </c>
      <c r="F14" s="138"/>
      <c r="G14" s="138"/>
      <c r="H14" s="138">
        <v>50</v>
      </c>
      <c r="I14" s="138">
        <v>50</v>
      </c>
      <c r="J14" s="107"/>
    </row>
    <row r="15" spans="1:10" ht="38.25" customHeight="1" x14ac:dyDescent="0.25">
      <c r="A15" s="136">
        <v>3</v>
      </c>
      <c r="B15" s="89" t="s">
        <v>195</v>
      </c>
      <c r="C15" s="138">
        <v>1109.7798869999999</v>
      </c>
      <c r="D15" s="138">
        <f t="shared" si="4"/>
        <v>1109.7798869999999</v>
      </c>
      <c r="E15" s="138">
        <v>50</v>
      </c>
      <c r="F15" s="138">
        <v>53.481999999999999</v>
      </c>
      <c r="G15" s="138">
        <v>53.481999999999999</v>
      </c>
      <c r="H15" s="138">
        <v>50</v>
      </c>
      <c r="I15" s="138">
        <v>50</v>
      </c>
      <c r="J15" s="107"/>
    </row>
    <row r="16" spans="1:10" ht="36" customHeight="1" x14ac:dyDescent="0.25">
      <c r="A16" s="136">
        <v>4</v>
      </c>
      <c r="B16" s="89" t="s">
        <v>196</v>
      </c>
      <c r="C16" s="138">
        <v>4999.0672370000002</v>
      </c>
      <c r="D16" s="138">
        <f t="shared" si="4"/>
        <v>4999.0672370000002</v>
      </c>
      <c r="E16" s="138">
        <v>130</v>
      </c>
      <c r="F16" s="138">
        <v>136.691</v>
      </c>
      <c r="G16" s="138">
        <v>136.691</v>
      </c>
      <c r="H16" s="138">
        <v>130</v>
      </c>
      <c r="I16" s="138">
        <v>130</v>
      </c>
      <c r="J16" s="107"/>
    </row>
    <row r="17" spans="1:10" ht="36" customHeight="1" x14ac:dyDescent="0.25">
      <c r="A17" s="136">
        <v>5</v>
      </c>
      <c r="B17" s="89" t="s">
        <v>197</v>
      </c>
      <c r="C17" s="138">
        <v>7000</v>
      </c>
      <c r="D17" s="138">
        <f t="shared" si="4"/>
        <v>7000</v>
      </c>
      <c r="E17" s="138">
        <v>55</v>
      </c>
      <c r="F17" s="138"/>
      <c r="G17" s="138"/>
      <c r="H17" s="138">
        <v>51.9</v>
      </c>
      <c r="I17" s="138">
        <v>51.9</v>
      </c>
      <c r="J17" s="107"/>
    </row>
    <row r="18" spans="1:10" ht="35.25" customHeight="1" x14ac:dyDescent="0.25">
      <c r="A18" s="136">
        <v>6</v>
      </c>
      <c r="B18" s="89" t="s">
        <v>198</v>
      </c>
      <c r="C18" s="138">
        <v>5999.5899710000003</v>
      </c>
      <c r="D18" s="138">
        <f t="shared" si="4"/>
        <v>5999.5899710000003</v>
      </c>
      <c r="E18" s="138">
        <v>150</v>
      </c>
      <c r="F18" s="138">
        <v>150.1</v>
      </c>
      <c r="G18" s="138">
        <v>150.1</v>
      </c>
      <c r="H18" s="138">
        <v>150</v>
      </c>
      <c r="I18" s="138">
        <v>150</v>
      </c>
      <c r="J18" s="107"/>
    </row>
    <row r="19" spans="1:10" ht="30.75" customHeight="1" x14ac:dyDescent="0.25">
      <c r="A19" s="136">
        <v>7</v>
      </c>
      <c r="B19" s="89" t="s">
        <v>199</v>
      </c>
      <c r="C19" s="138">
        <v>5000</v>
      </c>
      <c r="D19" s="138">
        <f t="shared" si="4"/>
        <v>5000</v>
      </c>
      <c r="E19" s="138">
        <v>150</v>
      </c>
      <c r="F19" s="138"/>
      <c r="G19" s="138"/>
      <c r="H19" s="138">
        <v>35</v>
      </c>
      <c r="I19" s="138">
        <v>35</v>
      </c>
      <c r="J19" s="107"/>
    </row>
    <row r="20" spans="1:10" ht="32.25" customHeight="1" x14ac:dyDescent="0.25">
      <c r="A20" s="136">
        <v>8</v>
      </c>
      <c r="B20" s="89" t="s">
        <v>200</v>
      </c>
      <c r="C20" s="138">
        <v>4881.2453720000003</v>
      </c>
      <c r="D20" s="138">
        <f t="shared" si="4"/>
        <v>4881.2453720000003</v>
      </c>
      <c r="E20" s="138">
        <v>145</v>
      </c>
      <c r="F20" s="138">
        <v>133.09100000000001</v>
      </c>
      <c r="G20" s="138">
        <v>133.09100000000001</v>
      </c>
      <c r="H20" s="138">
        <v>133.09100000000001</v>
      </c>
      <c r="I20" s="138">
        <v>133.09100000000001</v>
      </c>
      <c r="J20" s="107"/>
    </row>
    <row r="21" spans="1:10" ht="44.25" customHeight="1" x14ac:dyDescent="0.25">
      <c r="A21" s="136">
        <v>9</v>
      </c>
      <c r="B21" s="89" t="s">
        <v>201</v>
      </c>
      <c r="C21" s="138">
        <v>19400</v>
      </c>
      <c r="D21" s="138">
        <f t="shared" si="4"/>
        <v>19400</v>
      </c>
      <c r="E21" s="138">
        <v>70</v>
      </c>
      <c r="F21" s="138"/>
      <c r="G21" s="138"/>
      <c r="H21" s="138">
        <v>70</v>
      </c>
      <c r="I21" s="138">
        <v>70</v>
      </c>
      <c r="J21" s="107"/>
    </row>
    <row r="22" spans="1:10" ht="27.75" customHeight="1" x14ac:dyDescent="0.25">
      <c r="A22" s="108" t="s">
        <v>170</v>
      </c>
      <c r="B22" s="158" t="s">
        <v>11</v>
      </c>
      <c r="C22" s="106">
        <f>C23+C31+C37</f>
        <v>54521.999447999995</v>
      </c>
      <c r="D22" s="106">
        <f t="shared" ref="D22:I22" si="5">D23+D31+D37</f>
        <v>51380.443076000003</v>
      </c>
      <c r="E22" s="106">
        <f t="shared" si="5"/>
        <v>10320.735363</v>
      </c>
      <c r="F22" s="106">
        <f t="shared" si="5"/>
        <v>15728.010901999998</v>
      </c>
      <c r="G22" s="106">
        <f t="shared" si="5"/>
        <v>7557.7322650000006</v>
      </c>
      <c r="H22" s="106">
        <f t="shared" si="5"/>
        <v>18971.592182</v>
      </c>
      <c r="I22" s="106">
        <f t="shared" si="5"/>
        <v>7991.3275450000001</v>
      </c>
      <c r="J22" s="107"/>
    </row>
    <row r="23" spans="1:10" ht="20.25" customHeight="1" x14ac:dyDescent="0.25">
      <c r="A23" s="157">
        <v>1</v>
      </c>
      <c r="B23" s="159" t="s">
        <v>21</v>
      </c>
      <c r="C23" s="106">
        <f>C24+C25+C26+C30</f>
        <v>51864.565388999996</v>
      </c>
      <c r="D23" s="106">
        <f t="shared" ref="D23:I23" si="6">D24+D25+D26+D30</f>
        <v>48723.009017000004</v>
      </c>
      <c r="E23" s="106">
        <f t="shared" si="6"/>
        <v>7690.7353629999998</v>
      </c>
      <c r="F23" s="106">
        <f t="shared" si="6"/>
        <v>13109.620901999999</v>
      </c>
      <c r="G23" s="106">
        <f t="shared" si="6"/>
        <v>4939.3422650000002</v>
      </c>
      <c r="H23" s="106">
        <f t="shared" si="6"/>
        <v>16353.202182000001</v>
      </c>
      <c r="I23" s="106">
        <f t="shared" si="6"/>
        <v>5372.9375449999998</v>
      </c>
      <c r="J23" s="107"/>
    </row>
    <row r="24" spans="1:10" ht="51.75" x14ac:dyDescent="0.25">
      <c r="A24" s="160" t="s">
        <v>171</v>
      </c>
      <c r="B24" s="161" t="s">
        <v>344</v>
      </c>
      <c r="C24" s="113"/>
      <c r="D24" s="113"/>
      <c r="E24" s="113"/>
      <c r="F24" s="113"/>
      <c r="G24" s="113"/>
      <c r="H24" s="113"/>
      <c r="I24" s="113"/>
      <c r="J24" s="47"/>
    </row>
    <row r="25" spans="1:10" s="115" customFormat="1" ht="34.5" x14ac:dyDescent="0.25">
      <c r="A25" s="160" t="s">
        <v>172</v>
      </c>
      <c r="B25" s="161" t="s">
        <v>345</v>
      </c>
      <c r="C25" s="139"/>
      <c r="D25" s="91"/>
      <c r="E25" s="138"/>
      <c r="F25" s="91"/>
      <c r="G25" s="91"/>
      <c r="H25" s="91"/>
      <c r="I25" s="91"/>
      <c r="J25" s="140"/>
    </row>
    <row r="26" spans="1:10" ht="34.5" x14ac:dyDescent="0.25">
      <c r="A26" s="160" t="s">
        <v>175</v>
      </c>
      <c r="B26" s="161" t="s">
        <v>346</v>
      </c>
      <c r="C26" s="171">
        <f>SUM(C27:C29)</f>
        <v>51864.565388999996</v>
      </c>
      <c r="D26" s="171">
        <f t="shared" ref="D26:I26" si="7">SUM(D27:D29)</f>
        <v>48723.009017000004</v>
      </c>
      <c r="E26" s="171">
        <f t="shared" si="7"/>
        <v>7690.7353629999998</v>
      </c>
      <c r="F26" s="171">
        <f t="shared" si="7"/>
        <v>13109.620901999999</v>
      </c>
      <c r="G26" s="171">
        <f t="shared" si="7"/>
        <v>4939.3422650000002</v>
      </c>
      <c r="H26" s="171">
        <f t="shared" si="7"/>
        <v>16353.202182000001</v>
      </c>
      <c r="I26" s="171">
        <f t="shared" si="7"/>
        <v>5372.9375449999998</v>
      </c>
      <c r="J26" s="141"/>
    </row>
    <row r="27" spans="1:10" ht="33" x14ac:dyDescent="0.25">
      <c r="A27" s="162" t="s">
        <v>23</v>
      </c>
      <c r="B27" s="163" t="s">
        <v>150</v>
      </c>
      <c r="C27" s="139">
        <v>28399.272475000002</v>
      </c>
      <c r="D27" s="91">
        <v>25277.781047</v>
      </c>
      <c r="E27" s="138">
        <v>3784</v>
      </c>
      <c r="F27" s="91">
        <v>6590.8159999999998</v>
      </c>
      <c r="G27" s="91">
        <v>3557.8159999999998</v>
      </c>
      <c r="H27" s="91">
        <f>500+4863+3784</f>
        <v>9147</v>
      </c>
      <c r="I27" s="91">
        <v>3784</v>
      </c>
      <c r="J27" s="140"/>
    </row>
    <row r="28" spans="1:10" ht="66" x14ac:dyDescent="0.25">
      <c r="A28" s="162" t="s">
        <v>144</v>
      </c>
      <c r="B28" s="163" t="s">
        <v>173</v>
      </c>
      <c r="C28" s="139">
        <v>19671.297710999999</v>
      </c>
      <c r="D28" s="91">
        <v>19665.145001000001</v>
      </c>
      <c r="E28" s="138">
        <f>2500-130+356.735363</f>
        <v>2726.7353629999998</v>
      </c>
      <c r="F28" s="91">
        <v>5754.0925589999997</v>
      </c>
      <c r="G28" s="91">
        <v>761.921922</v>
      </c>
      <c r="H28" s="91">
        <f>668+4329.264637+917.333202</f>
        <v>5914.597839</v>
      </c>
      <c r="I28" s="91">
        <v>917.33320200000003</v>
      </c>
      <c r="J28" s="141" t="s">
        <v>204</v>
      </c>
    </row>
    <row r="29" spans="1:10" ht="39.75" customHeight="1" x14ac:dyDescent="0.25">
      <c r="A29" s="162" t="s">
        <v>145</v>
      </c>
      <c r="B29" s="163" t="s">
        <v>174</v>
      </c>
      <c r="C29" s="139">
        <v>3793.9952029999999</v>
      </c>
      <c r="D29" s="91">
        <v>3780.082969</v>
      </c>
      <c r="E29" s="138">
        <v>1180</v>
      </c>
      <c r="F29" s="142">
        <v>764.71234299999992</v>
      </c>
      <c r="G29" s="142">
        <v>619.60434299999997</v>
      </c>
      <c r="H29" s="142">
        <f>620+671.604343</f>
        <v>1291.604343</v>
      </c>
      <c r="I29" s="142">
        <v>671.60434299999997</v>
      </c>
      <c r="J29" s="140"/>
    </row>
    <row r="30" spans="1:10" ht="34.5" x14ac:dyDescent="0.25">
      <c r="A30" s="160" t="s">
        <v>176</v>
      </c>
      <c r="B30" s="161" t="s">
        <v>347</v>
      </c>
      <c r="C30" s="106"/>
      <c r="D30" s="106"/>
      <c r="E30" s="106"/>
      <c r="F30" s="117"/>
      <c r="G30" s="117"/>
      <c r="H30" s="117"/>
      <c r="I30" s="117"/>
      <c r="J30" s="47"/>
    </row>
    <row r="31" spans="1:10" ht="28.5" customHeight="1" x14ac:dyDescent="0.25">
      <c r="A31" s="157">
        <v>2</v>
      </c>
      <c r="B31" s="164" t="s">
        <v>348</v>
      </c>
      <c r="C31" s="106">
        <f>C32+C33+C34+C35</f>
        <v>657.43405900000005</v>
      </c>
      <c r="D31" s="106">
        <f t="shared" ref="D31:I31" si="8">D32+D33+D34+D35</f>
        <v>657.43405900000005</v>
      </c>
      <c r="E31" s="106">
        <f t="shared" si="8"/>
        <v>630</v>
      </c>
      <c r="F31" s="106">
        <f t="shared" si="8"/>
        <v>618.39</v>
      </c>
      <c r="G31" s="106">
        <f t="shared" si="8"/>
        <v>618.39</v>
      </c>
      <c r="H31" s="106">
        <f t="shared" si="8"/>
        <v>618.39</v>
      </c>
      <c r="I31" s="106">
        <f t="shared" si="8"/>
        <v>618.39</v>
      </c>
      <c r="J31" s="47"/>
    </row>
    <row r="32" spans="1:10" ht="51.75" x14ac:dyDescent="0.25">
      <c r="A32" s="160" t="s">
        <v>171</v>
      </c>
      <c r="B32" s="161" t="s">
        <v>344</v>
      </c>
      <c r="C32" s="116"/>
      <c r="D32" s="116"/>
      <c r="E32" s="118"/>
      <c r="F32" s="119"/>
      <c r="G32" s="119"/>
      <c r="H32" s="119"/>
      <c r="I32" s="119"/>
      <c r="J32" s="47"/>
    </row>
    <row r="33" spans="1:10" ht="34.5" x14ac:dyDescent="0.25">
      <c r="A33" s="160" t="s">
        <v>172</v>
      </c>
      <c r="B33" s="161" t="s">
        <v>345</v>
      </c>
      <c r="C33" s="113"/>
      <c r="D33" s="113"/>
      <c r="E33" s="113"/>
      <c r="F33" s="113"/>
      <c r="G33" s="113"/>
      <c r="H33" s="113"/>
      <c r="I33" s="113"/>
      <c r="J33" s="47"/>
    </row>
    <row r="34" spans="1:10" ht="34.5" x14ac:dyDescent="0.25">
      <c r="A34" s="160" t="s">
        <v>175</v>
      </c>
      <c r="B34" s="161" t="s">
        <v>346</v>
      </c>
      <c r="C34" s="114"/>
      <c r="D34" s="120"/>
      <c r="E34" s="112"/>
      <c r="F34" s="121"/>
      <c r="G34" s="121"/>
      <c r="H34" s="121"/>
      <c r="I34" s="78"/>
      <c r="J34" s="122"/>
    </row>
    <row r="35" spans="1:10" ht="34.5" x14ac:dyDescent="0.25">
      <c r="A35" s="160" t="s">
        <v>176</v>
      </c>
      <c r="B35" s="161" t="s">
        <v>347</v>
      </c>
      <c r="C35" s="173">
        <f>C36</f>
        <v>657.43405900000005</v>
      </c>
      <c r="D35" s="173">
        <f t="shared" ref="D35:I35" si="9">D36</f>
        <v>657.43405900000005</v>
      </c>
      <c r="E35" s="173">
        <f t="shared" si="9"/>
        <v>630</v>
      </c>
      <c r="F35" s="173">
        <f t="shared" si="9"/>
        <v>618.39</v>
      </c>
      <c r="G35" s="173">
        <f t="shared" si="9"/>
        <v>618.39</v>
      </c>
      <c r="H35" s="173">
        <f t="shared" si="9"/>
        <v>618.39</v>
      </c>
      <c r="I35" s="173">
        <f t="shared" si="9"/>
        <v>618.39</v>
      </c>
      <c r="J35" s="124"/>
    </row>
    <row r="36" spans="1:10" ht="39" customHeight="1" x14ac:dyDescent="0.25">
      <c r="A36" s="162" t="s">
        <v>23</v>
      </c>
      <c r="B36" s="163" t="s">
        <v>261</v>
      </c>
      <c r="C36" s="91">
        <v>657.43405900000005</v>
      </c>
      <c r="D36" s="91">
        <v>657.43405900000005</v>
      </c>
      <c r="E36" s="91">
        <v>630</v>
      </c>
      <c r="F36" s="91">
        <v>618.39</v>
      </c>
      <c r="G36" s="91">
        <v>618.39</v>
      </c>
      <c r="H36" s="91">
        <v>618.39</v>
      </c>
      <c r="I36" s="91">
        <v>618.39</v>
      </c>
      <c r="J36" s="47"/>
    </row>
    <row r="37" spans="1:10" ht="31.5" customHeight="1" x14ac:dyDescent="0.25">
      <c r="A37" s="157" t="s">
        <v>145</v>
      </c>
      <c r="B37" s="164" t="s">
        <v>60</v>
      </c>
      <c r="C37" s="172">
        <f>C38+C39+C40+C41</f>
        <v>2000</v>
      </c>
      <c r="D37" s="172">
        <f t="shared" ref="D37:I37" si="10">D38+D39+D40+D41</f>
        <v>2000</v>
      </c>
      <c r="E37" s="172">
        <f t="shared" si="10"/>
        <v>2000</v>
      </c>
      <c r="F37" s="172">
        <f t="shared" si="10"/>
        <v>2000</v>
      </c>
      <c r="G37" s="172">
        <f t="shared" si="10"/>
        <v>2000</v>
      </c>
      <c r="H37" s="172">
        <f t="shared" si="10"/>
        <v>2000</v>
      </c>
      <c r="I37" s="172">
        <f t="shared" si="10"/>
        <v>2000</v>
      </c>
      <c r="J37" s="47"/>
    </row>
    <row r="38" spans="1:10" ht="51.75" x14ac:dyDescent="0.25">
      <c r="A38" s="160" t="s">
        <v>171</v>
      </c>
      <c r="B38" s="161" t="s">
        <v>344</v>
      </c>
      <c r="C38" s="114"/>
      <c r="D38" s="78"/>
      <c r="E38" s="112"/>
      <c r="F38" s="78"/>
      <c r="G38" s="78"/>
      <c r="H38" s="78"/>
      <c r="I38" s="78"/>
      <c r="J38" s="47"/>
    </row>
    <row r="39" spans="1:10" ht="34.5" x14ac:dyDescent="0.25">
      <c r="A39" s="160" t="s">
        <v>172</v>
      </c>
      <c r="B39" s="161" t="s">
        <v>345</v>
      </c>
      <c r="C39" s="114"/>
      <c r="D39" s="78"/>
      <c r="E39" s="112"/>
      <c r="F39" s="78"/>
      <c r="G39" s="78"/>
      <c r="H39" s="78"/>
      <c r="I39" s="78"/>
      <c r="J39" s="47"/>
    </row>
    <row r="40" spans="1:10" ht="34.5" x14ac:dyDescent="0.25">
      <c r="A40" s="160" t="s">
        <v>175</v>
      </c>
      <c r="B40" s="161" t="s">
        <v>346</v>
      </c>
      <c r="C40" s="114"/>
      <c r="D40" s="78"/>
      <c r="E40" s="112"/>
      <c r="F40" s="78"/>
      <c r="G40" s="78"/>
      <c r="H40" s="78"/>
      <c r="I40" s="78"/>
      <c r="J40" s="47"/>
    </row>
    <row r="41" spans="1:10" ht="34.5" x14ac:dyDescent="0.25">
      <c r="A41" s="160" t="s">
        <v>176</v>
      </c>
      <c r="B41" s="161" t="s">
        <v>347</v>
      </c>
      <c r="C41" s="173">
        <f>C42</f>
        <v>2000</v>
      </c>
      <c r="D41" s="173">
        <f t="shared" ref="D41:I41" si="11">D42</f>
        <v>2000</v>
      </c>
      <c r="E41" s="173">
        <f t="shared" si="11"/>
        <v>2000</v>
      </c>
      <c r="F41" s="173">
        <f t="shared" si="11"/>
        <v>2000</v>
      </c>
      <c r="G41" s="173">
        <f t="shared" si="11"/>
        <v>2000</v>
      </c>
      <c r="H41" s="173">
        <f t="shared" si="11"/>
        <v>2000</v>
      </c>
      <c r="I41" s="173">
        <f t="shared" si="11"/>
        <v>2000</v>
      </c>
      <c r="J41" s="47"/>
    </row>
    <row r="42" spans="1:10" ht="66" x14ac:dyDescent="0.25">
      <c r="A42" s="162" t="s">
        <v>55</v>
      </c>
      <c r="B42" s="165" t="s">
        <v>61</v>
      </c>
      <c r="C42" s="91">
        <v>2000</v>
      </c>
      <c r="D42" s="91">
        <v>2000</v>
      </c>
      <c r="E42" s="91">
        <v>2000</v>
      </c>
      <c r="F42" s="91">
        <v>2000</v>
      </c>
      <c r="G42" s="91">
        <v>2000</v>
      </c>
      <c r="H42" s="91">
        <v>2000</v>
      </c>
      <c r="I42" s="91">
        <v>2000</v>
      </c>
      <c r="J42" s="47"/>
    </row>
    <row r="43" spans="1:10" ht="36.75" customHeight="1" x14ac:dyDescent="0.25">
      <c r="A43" s="108" t="s">
        <v>25</v>
      </c>
      <c r="B43" s="158" t="s">
        <v>349</v>
      </c>
      <c r="C43" s="172">
        <f>C44+C58+C67+C73+C79+C85+C91+C107+C118</f>
        <v>600466.99728600006</v>
      </c>
      <c r="D43" s="172">
        <f t="shared" ref="D43:I43" si="12">D44+D58+D67+D73+D79+D85+D91+D107+D118</f>
        <v>581417.38368299999</v>
      </c>
      <c r="E43" s="172">
        <f t="shared" si="12"/>
        <v>225566.728665</v>
      </c>
      <c r="F43" s="172">
        <f t="shared" si="12"/>
        <v>256363.84409699999</v>
      </c>
      <c r="G43" s="172">
        <f t="shared" si="12"/>
        <v>171282.70617799999</v>
      </c>
      <c r="H43" s="172">
        <f t="shared" si="12"/>
        <v>309561.98928200005</v>
      </c>
      <c r="I43" s="172">
        <f t="shared" si="12"/>
        <v>188888.96046900001</v>
      </c>
      <c r="J43" s="47"/>
    </row>
    <row r="44" spans="1:10" ht="31.5" customHeight="1" x14ac:dyDescent="0.25">
      <c r="A44" s="157" t="s">
        <v>1</v>
      </c>
      <c r="B44" s="159" t="s">
        <v>21</v>
      </c>
      <c r="C44" s="77">
        <f>C45+C46+C51+C56</f>
        <v>141392.44472499998</v>
      </c>
      <c r="D44" s="77">
        <f t="shared" ref="D44:I44" si="13">D45+D46+D51+D56</f>
        <v>135573.41876099998</v>
      </c>
      <c r="E44" s="77">
        <f t="shared" si="13"/>
        <v>59175.533821000005</v>
      </c>
      <c r="F44" s="77">
        <f t="shared" si="13"/>
        <v>90396.080417000005</v>
      </c>
      <c r="G44" s="77">
        <f t="shared" si="13"/>
        <v>44093.218896999999</v>
      </c>
      <c r="H44" s="77">
        <f t="shared" si="13"/>
        <v>98753.333607999986</v>
      </c>
      <c r="I44" s="77">
        <f t="shared" si="13"/>
        <v>44965.659266000002</v>
      </c>
      <c r="J44" s="47"/>
    </row>
    <row r="45" spans="1:10" ht="51.75" x14ac:dyDescent="0.25">
      <c r="A45" s="160" t="s">
        <v>171</v>
      </c>
      <c r="B45" s="161" t="s">
        <v>344</v>
      </c>
      <c r="C45" s="114"/>
      <c r="D45" s="78"/>
      <c r="E45" s="123"/>
      <c r="F45" s="78"/>
      <c r="G45" s="78"/>
      <c r="H45" s="78"/>
      <c r="I45" s="78"/>
      <c r="J45" s="47"/>
    </row>
    <row r="46" spans="1:10" ht="34.5" x14ac:dyDescent="0.25">
      <c r="A46" s="160" t="s">
        <v>172</v>
      </c>
      <c r="B46" s="161" t="s">
        <v>345</v>
      </c>
      <c r="C46" s="113">
        <f>SUM(C47:C50)</f>
        <v>135295.31747099999</v>
      </c>
      <c r="D46" s="113">
        <f t="shared" ref="D46:I46" si="14">SUM(D47:D50)</f>
        <v>129476.29150699999</v>
      </c>
      <c r="E46" s="113">
        <f t="shared" si="14"/>
        <v>40364.042801000003</v>
      </c>
      <c r="F46" s="113">
        <f t="shared" si="14"/>
        <v>74575.573671999999</v>
      </c>
      <c r="G46" s="113">
        <f t="shared" si="14"/>
        <v>29534.314321999998</v>
      </c>
      <c r="H46" s="113">
        <f t="shared" si="14"/>
        <v>79725.943662999984</v>
      </c>
      <c r="I46" s="113">
        <f t="shared" si="14"/>
        <v>29026.778300999998</v>
      </c>
      <c r="J46" s="47"/>
    </row>
    <row r="47" spans="1:10" ht="33" x14ac:dyDescent="0.25">
      <c r="A47" s="162" t="s">
        <v>55</v>
      </c>
      <c r="B47" s="163" t="s">
        <v>177</v>
      </c>
      <c r="C47" s="114">
        <v>34958.873001</v>
      </c>
      <c r="D47" s="78">
        <v>34955.763426999998</v>
      </c>
      <c r="E47" s="123">
        <v>20400</v>
      </c>
      <c r="F47" s="123">
        <f>H47-76.2</f>
        <v>24766.451873999998</v>
      </c>
      <c r="G47" s="78">
        <v>18542.126648000001</v>
      </c>
      <c r="H47" s="123">
        <v>24842.651873999999</v>
      </c>
      <c r="I47" s="78">
        <v>17536.207935999999</v>
      </c>
      <c r="J47" s="47"/>
    </row>
    <row r="48" spans="1:10" ht="54.75" customHeight="1" x14ac:dyDescent="0.25">
      <c r="A48" s="162" t="s">
        <v>55</v>
      </c>
      <c r="B48" s="163" t="s">
        <v>12</v>
      </c>
      <c r="C48" s="114">
        <v>44348.585447999998</v>
      </c>
      <c r="D48" s="174">
        <v>40341.902168000001</v>
      </c>
      <c r="E48" s="138">
        <v>575</v>
      </c>
      <c r="F48" s="123">
        <f>29713.240645+764.83658</f>
        <v>30478.077225000001</v>
      </c>
      <c r="G48" s="123">
        <v>764.83658000000003</v>
      </c>
      <c r="H48" s="123">
        <f>29906.764225+575</f>
        <v>30481.764224999999</v>
      </c>
      <c r="I48" s="78">
        <v>575</v>
      </c>
      <c r="J48" s="122" t="s">
        <v>366</v>
      </c>
    </row>
    <row r="49" spans="1:10" ht="39.75" customHeight="1" x14ac:dyDescent="0.25">
      <c r="A49" s="162" t="s">
        <v>55</v>
      </c>
      <c r="B49" s="163" t="s">
        <v>26</v>
      </c>
      <c r="C49" s="114">
        <v>19999.935842999999</v>
      </c>
      <c r="D49" s="78">
        <f>C49</f>
        <v>19999.935842999999</v>
      </c>
      <c r="E49" s="138">
        <v>7351.5438009999998</v>
      </c>
      <c r="F49" s="123">
        <v>13243.432636</v>
      </c>
      <c r="G49" s="78">
        <v>4305.0023639999999</v>
      </c>
      <c r="H49" s="123">
        <v>17113.307715999999</v>
      </c>
      <c r="I49" s="78">
        <v>4464.8515170000001</v>
      </c>
      <c r="J49" s="124" t="s">
        <v>367</v>
      </c>
    </row>
    <row r="50" spans="1:10" ht="49.5" x14ac:dyDescent="0.25">
      <c r="A50" s="162" t="s">
        <v>55</v>
      </c>
      <c r="B50" s="163" t="s">
        <v>179</v>
      </c>
      <c r="C50" s="114">
        <v>35987.923178999998</v>
      </c>
      <c r="D50" s="78">
        <v>34178.690068999997</v>
      </c>
      <c r="E50" s="138">
        <v>12037.499</v>
      </c>
      <c r="F50" s="78">
        <f>H50-1200.607911</f>
        <v>6087.6119369999997</v>
      </c>
      <c r="G50" s="78">
        <v>5922.3487299999997</v>
      </c>
      <c r="H50" s="78">
        <v>7288.2198479999997</v>
      </c>
      <c r="I50" s="78">
        <v>6450.7188480000004</v>
      </c>
      <c r="J50" s="122" t="s">
        <v>368</v>
      </c>
    </row>
    <row r="51" spans="1:10" ht="34.5" x14ac:dyDescent="0.25">
      <c r="A51" s="160" t="s">
        <v>175</v>
      </c>
      <c r="B51" s="161" t="s">
        <v>346</v>
      </c>
      <c r="C51" s="113">
        <f>SUM(C52:C55)</f>
        <v>6097.127254</v>
      </c>
      <c r="D51" s="113">
        <f t="shared" ref="D51:I51" si="15">SUM(D52:D55)</f>
        <v>6097.127254</v>
      </c>
      <c r="E51" s="113">
        <f t="shared" si="15"/>
        <v>18811.491020000001</v>
      </c>
      <c r="F51" s="113">
        <f t="shared" si="15"/>
        <v>15027.497745000001</v>
      </c>
      <c r="G51" s="113">
        <f t="shared" si="15"/>
        <v>14558.904575</v>
      </c>
      <c r="H51" s="113">
        <f t="shared" si="15"/>
        <v>18267.389944999999</v>
      </c>
      <c r="I51" s="113">
        <f t="shared" si="15"/>
        <v>15938.880965</v>
      </c>
      <c r="J51" s="47"/>
    </row>
    <row r="52" spans="1:10" ht="56.25" x14ac:dyDescent="0.25">
      <c r="A52" s="162" t="s">
        <v>55</v>
      </c>
      <c r="B52" s="163" t="s">
        <v>178</v>
      </c>
      <c r="C52" s="114">
        <v>6097.127254</v>
      </c>
      <c r="D52" s="78">
        <f>C52</f>
        <v>6097.127254</v>
      </c>
      <c r="E52" s="123">
        <v>4112.6558100000002</v>
      </c>
      <c r="F52" s="123">
        <v>1981.789945</v>
      </c>
      <c r="G52" s="78">
        <v>1520.135775</v>
      </c>
      <c r="H52" s="78">
        <f>1767.34419+1240.045755</f>
        <v>3007.3899449999999</v>
      </c>
      <c r="I52" s="78">
        <v>1240.0457550000001</v>
      </c>
      <c r="J52" s="122" t="s">
        <v>369</v>
      </c>
    </row>
    <row r="53" spans="1:10" ht="56.25" x14ac:dyDescent="0.25">
      <c r="A53" s="162" t="s">
        <v>55</v>
      </c>
      <c r="B53" s="163" t="s">
        <v>150</v>
      </c>
      <c r="C53" s="114"/>
      <c r="D53" s="78"/>
      <c r="E53" s="112">
        <v>8938.8352099999993</v>
      </c>
      <c r="F53" s="78">
        <v>8204.2166120000002</v>
      </c>
      <c r="G53" s="78">
        <v>8197.2776119999999</v>
      </c>
      <c r="H53" s="78">
        <v>9500</v>
      </c>
      <c r="I53" s="78">
        <v>8938.8352100000011</v>
      </c>
      <c r="J53" s="122" t="s">
        <v>370</v>
      </c>
    </row>
    <row r="54" spans="1:10" ht="51.75" customHeight="1" x14ac:dyDescent="0.25">
      <c r="A54" s="162" t="s">
        <v>55</v>
      </c>
      <c r="B54" s="163" t="s">
        <v>174</v>
      </c>
      <c r="C54" s="114"/>
      <c r="D54" s="78"/>
      <c r="E54" s="112">
        <f>1800-1040</f>
        <v>760</v>
      </c>
      <c r="F54" s="78">
        <v>760</v>
      </c>
      <c r="G54" s="78">
        <v>760</v>
      </c>
      <c r="H54" s="112">
        <f>1800-1040</f>
        <v>760</v>
      </c>
      <c r="I54" s="112">
        <f>1800-1040</f>
        <v>760</v>
      </c>
      <c r="J54" s="122" t="s">
        <v>371</v>
      </c>
    </row>
    <row r="55" spans="1:10" ht="66" x14ac:dyDescent="0.25">
      <c r="A55" s="162" t="s">
        <v>55</v>
      </c>
      <c r="B55" s="163" t="s">
        <v>173</v>
      </c>
      <c r="C55" s="114"/>
      <c r="D55" s="78"/>
      <c r="E55" s="112">
        <v>5000</v>
      </c>
      <c r="F55" s="78">
        <v>4081.491188</v>
      </c>
      <c r="G55" s="78">
        <v>4081.491188</v>
      </c>
      <c r="H55" s="112">
        <v>5000</v>
      </c>
      <c r="I55" s="112">
        <v>5000</v>
      </c>
      <c r="J55" s="122" t="s">
        <v>372</v>
      </c>
    </row>
    <row r="56" spans="1:10" ht="34.5" x14ac:dyDescent="0.25">
      <c r="A56" s="160" t="s">
        <v>176</v>
      </c>
      <c r="B56" s="161" t="s">
        <v>347</v>
      </c>
      <c r="C56" s="113">
        <f>C57</f>
        <v>0</v>
      </c>
      <c r="D56" s="113">
        <f t="shared" ref="D56:I56" si="16">D57</f>
        <v>0</v>
      </c>
      <c r="E56" s="113">
        <f t="shared" si="16"/>
        <v>0</v>
      </c>
      <c r="F56" s="113">
        <f t="shared" si="16"/>
        <v>793.00900000000001</v>
      </c>
      <c r="G56" s="113">
        <f t="shared" si="16"/>
        <v>0</v>
      </c>
      <c r="H56" s="113">
        <f t="shared" si="16"/>
        <v>760</v>
      </c>
      <c r="I56" s="113">
        <f t="shared" si="16"/>
        <v>0</v>
      </c>
      <c r="J56" s="47"/>
    </row>
    <row r="57" spans="1:10" ht="41.25" customHeight="1" x14ac:dyDescent="0.25">
      <c r="A57" s="162" t="s">
        <v>55</v>
      </c>
      <c r="B57" s="163" t="s">
        <v>41</v>
      </c>
      <c r="C57" s="176"/>
      <c r="D57" s="176"/>
      <c r="E57" s="176">
        <v>0</v>
      </c>
      <c r="F57" s="91">
        <f>793.009</f>
        <v>793.00900000000001</v>
      </c>
      <c r="G57" s="91"/>
      <c r="H57" s="91">
        <f>260+500</f>
        <v>760</v>
      </c>
      <c r="I57" s="176"/>
      <c r="J57" s="141" t="s">
        <v>374</v>
      </c>
    </row>
    <row r="58" spans="1:10" ht="31.5" customHeight="1" x14ac:dyDescent="0.25">
      <c r="A58" s="157" t="s">
        <v>2</v>
      </c>
      <c r="B58" s="158" t="s">
        <v>27</v>
      </c>
      <c r="C58" s="77">
        <f>C59+C60+C62+C63</f>
        <v>47366.690891000006</v>
      </c>
      <c r="D58" s="77">
        <f t="shared" ref="D58:I58" si="17">D59+D60+D62+D63</f>
        <v>47366.690891000006</v>
      </c>
      <c r="E58" s="77">
        <f t="shared" si="17"/>
        <v>23152.106398</v>
      </c>
      <c r="F58" s="77">
        <f t="shared" si="17"/>
        <v>16856.398631</v>
      </c>
      <c r="G58" s="77">
        <f t="shared" si="17"/>
        <v>15804.202202</v>
      </c>
      <c r="H58" s="77">
        <f t="shared" si="17"/>
        <v>25223.072</v>
      </c>
      <c r="I58" s="77">
        <f t="shared" si="17"/>
        <v>20200.178398</v>
      </c>
      <c r="J58" s="47"/>
    </row>
    <row r="59" spans="1:10" ht="56.25" customHeight="1" x14ac:dyDescent="0.25">
      <c r="A59" s="160" t="s">
        <v>171</v>
      </c>
      <c r="B59" s="161" t="s">
        <v>344</v>
      </c>
      <c r="C59" s="112"/>
      <c r="D59" s="78"/>
      <c r="E59" s="123"/>
      <c r="F59" s="78"/>
      <c r="G59" s="78"/>
      <c r="H59" s="78"/>
      <c r="I59" s="78"/>
      <c r="J59" s="47"/>
    </row>
    <row r="60" spans="1:10" ht="42" customHeight="1" x14ac:dyDescent="0.25">
      <c r="A60" s="160" t="s">
        <v>172</v>
      </c>
      <c r="B60" s="161" t="s">
        <v>345</v>
      </c>
      <c r="C60" s="175">
        <f>C61</f>
        <v>14990.621735000001</v>
      </c>
      <c r="D60" s="175">
        <f t="shared" ref="D60:I60" si="18">D61</f>
        <v>14990.621735000001</v>
      </c>
      <c r="E60" s="175">
        <f t="shared" si="18"/>
        <v>6152.1063979999999</v>
      </c>
      <c r="F60" s="175">
        <f t="shared" si="18"/>
        <v>7752.5706289999998</v>
      </c>
      <c r="G60" s="175">
        <f t="shared" si="18"/>
        <v>6700.3742000000002</v>
      </c>
      <c r="H60" s="175">
        <f t="shared" si="18"/>
        <v>11175</v>
      </c>
      <c r="I60" s="175">
        <f t="shared" si="18"/>
        <v>6152.1063979999999</v>
      </c>
      <c r="J60" s="122"/>
    </row>
    <row r="61" spans="1:10" ht="66.75" customHeight="1" x14ac:dyDescent="0.25">
      <c r="A61" s="162" t="s">
        <v>55</v>
      </c>
      <c r="B61" s="166" t="s">
        <v>180</v>
      </c>
      <c r="C61" s="114">
        <v>14990.621735000001</v>
      </c>
      <c r="D61" s="78">
        <f>C61</f>
        <v>14990.621735000001</v>
      </c>
      <c r="E61" s="123">
        <v>6152.1063979999999</v>
      </c>
      <c r="F61" s="123">
        <v>7752.5706289999998</v>
      </c>
      <c r="G61" s="78">
        <v>6700.3742000000002</v>
      </c>
      <c r="H61" s="123">
        <v>11175</v>
      </c>
      <c r="I61" s="123">
        <v>6152.1063979999999</v>
      </c>
      <c r="J61" s="122" t="s">
        <v>373</v>
      </c>
    </row>
    <row r="62" spans="1:10" ht="34.5" x14ac:dyDescent="0.25">
      <c r="A62" s="160" t="s">
        <v>175</v>
      </c>
      <c r="B62" s="161" t="s">
        <v>346</v>
      </c>
      <c r="C62" s="125"/>
      <c r="D62" s="125"/>
      <c r="E62" s="118"/>
      <c r="F62" s="126"/>
      <c r="G62" s="126"/>
      <c r="H62" s="126"/>
      <c r="I62" s="126"/>
      <c r="J62" s="47"/>
    </row>
    <row r="63" spans="1:10" ht="42.75" customHeight="1" x14ac:dyDescent="0.25">
      <c r="A63" s="160" t="s">
        <v>176</v>
      </c>
      <c r="B63" s="161" t="s">
        <v>347</v>
      </c>
      <c r="C63" s="113">
        <f>SUM(C64:C66)</f>
        <v>32376.069156000001</v>
      </c>
      <c r="D63" s="113">
        <f t="shared" ref="D63:I63" si="19">SUM(D64:D66)</f>
        <v>32376.069156000001</v>
      </c>
      <c r="E63" s="113">
        <f t="shared" si="19"/>
        <v>17000</v>
      </c>
      <c r="F63" s="113">
        <f t="shared" si="19"/>
        <v>9103.8280020000002</v>
      </c>
      <c r="G63" s="113">
        <f t="shared" si="19"/>
        <v>9103.8280020000002</v>
      </c>
      <c r="H63" s="113">
        <f t="shared" si="19"/>
        <v>14048.072</v>
      </c>
      <c r="I63" s="113">
        <f t="shared" si="19"/>
        <v>14048.072</v>
      </c>
      <c r="J63" s="47"/>
    </row>
    <row r="64" spans="1:10" ht="42" customHeight="1" x14ac:dyDescent="0.25">
      <c r="A64" s="162" t="s">
        <v>55</v>
      </c>
      <c r="B64" s="166" t="s">
        <v>350</v>
      </c>
      <c r="C64" s="177">
        <v>11283.261353</v>
      </c>
      <c r="D64" s="178">
        <f>C64</f>
        <v>11283.261353</v>
      </c>
      <c r="E64" s="139">
        <v>5000</v>
      </c>
      <c r="F64" s="178">
        <v>4118.3919999999998</v>
      </c>
      <c r="G64" s="178">
        <v>4118.3919999999998</v>
      </c>
      <c r="H64" s="179">
        <v>5000</v>
      </c>
      <c r="I64" s="179">
        <v>5000</v>
      </c>
      <c r="J64" s="47"/>
    </row>
    <row r="65" spans="1:10" ht="44.25" customHeight="1" x14ac:dyDescent="0.25">
      <c r="A65" s="162" t="s">
        <v>55</v>
      </c>
      <c r="B65" s="166" t="s">
        <v>351</v>
      </c>
      <c r="C65" s="178">
        <v>11400</v>
      </c>
      <c r="D65" s="178">
        <f>C65</f>
        <v>11400</v>
      </c>
      <c r="E65" s="139">
        <f>5000+1700</f>
        <v>6700</v>
      </c>
      <c r="F65" s="91">
        <v>856.072</v>
      </c>
      <c r="G65" s="91">
        <v>856.072</v>
      </c>
      <c r="H65" s="179">
        <v>3748.0720000000001</v>
      </c>
      <c r="I65" s="179">
        <v>3748.0720000000001</v>
      </c>
      <c r="J65" s="47"/>
    </row>
    <row r="66" spans="1:10" ht="33" x14ac:dyDescent="0.25">
      <c r="A66" s="162" t="s">
        <v>55</v>
      </c>
      <c r="B66" s="166" t="s">
        <v>352</v>
      </c>
      <c r="C66" s="178">
        <v>9692.8078029999997</v>
      </c>
      <c r="D66" s="178">
        <f>C66</f>
        <v>9692.8078029999997</v>
      </c>
      <c r="E66" s="139">
        <f>3400+1900</f>
        <v>5300</v>
      </c>
      <c r="F66" s="91">
        <v>4129.3640020000003</v>
      </c>
      <c r="G66" s="91">
        <v>4129.3640020000003</v>
      </c>
      <c r="H66" s="138">
        <v>5300</v>
      </c>
      <c r="I66" s="138">
        <v>5300</v>
      </c>
      <c r="J66" s="47"/>
    </row>
    <row r="67" spans="1:10" ht="30" customHeight="1" x14ac:dyDescent="0.25">
      <c r="A67" s="157" t="s">
        <v>3</v>
      </c>
      <c r="B67" s="158" t="s">
        <v>181</v>
      </c>
      <c r="C67" s="106">
        <f>C68+C69+C71+C72</f>
        <v>14497.312388</v>
      </c>
      <c r="D67" s="106">
        <f t="shared" ref="D67:I67" si="20">D68+D69+D71+D72</f>
        <v>14497.312388</v>
      </c>
      <c r="E67" s="106">
        <f t="shared" si="20"/>
        <v>2680.9110660000001</v>
      </c>
      <c r="F67" s="106">
        <f t="shared" si="20"/>
        <v>12448.004934000001</v>
      </c>
      <c r="G67" s="106">
        <f t="shared" si="20"/>
        <v>1873.503694</v>
      </c>
      <c r="H67" s="106">
        <f t="shared" si="20"/>
        <v>12448.004934000001</v>
      </c>
      <c r="I67" s="106">
        <f t="shared" si="20"/>
        <v>728.91600000000005</v>
      </c>
      <c r="J67" s="47"/>
    </row>
    <row r="68" spans="1:10" ht="51.75" x14ac:dyDescent="0.25">
      <c r="A68" s="160" t="s">
        <v>171</v>
      </c>
      <c r="B68" s="161" t="s">
        <v>344</v>
      </c>
      <c r="C68" s="106"/>
      <c r="D68" s="106"/>
      <c r="E68" s="106"/>
      <c r="F68" s="106"/>
      <c r="G68" s="106"/>
      <c r="H68" s="106"/>
      <c r="I68" s="106"/>
      <c r="J68" s="47"/>
    </row>
    <row r="69" spans="1:10" ht="34.5" x14ac:dyDescent="0.25">
      <c r="A69" s="160" t="s">
        <v>172</v>
      </c>
      <c r="B69" s="161" t="s">
        <v>345</v>
      </c>
      <c r="C69" s="113">
        <f>C70</f>
        <v>14497.312388</v>
      </c>
      <c r="D69" s="113">
        <f t="shared" ref="D69:I69" si="21">D70</f>
        <v>14497.312388</v>
      </c>
      <c r="E69" s="113">
        <f t="shared" si="21"/>
        <v>2680.9110660000001</v>
      </c>
      <c r="F69" s="113">
        <f t="shared" si="21"/>
        <v>12448.004934000001</v>
      </c>
      <c r="G69" s="113">
        <f t="shared" si="21"/>
        <v>1873.503694</v>
      </c>
      <c r="H69" s="113">
        <f t="shared" si="21"/>
        <v>12448.004934000001</v>
      </c>
      <c r="I69" s="113">
        <f t="shared" si="21"/>
        <v>728.91600000000005</v>
      </c>
      <c r="J69" s="47"/>
    </row>
    <row r="70" spans="1:10" ht="48.75" customHeight="1" x14ac:dyDescent="0.25">
      <c r="A70" s="162" t="s">
        <v>55</v>
      </c>
      <c r="B70" s="163" t="s">
        <v>125</v>
      </c>
      <c r="C70" s="114">
        <v>14497.312388</v>
      </c>
      <c r="D70" s="78">
        <f>C70</f>
        <v>14497.312388</v>
      </c>
      <c r="E70" s="112">
        <v>2680.9110660000001</v>
      </c>
      <c r="F70" s="112">
        <f>H70</f>
        <v>12448.004934000001</v>
      </c>
      <c r="G70" s="78">
        <v>1873.503694</v>
      </c>
      <c r="H70" s="112">
        <v>12448.004934000001</v>
      </c>
      <c r="I70" s="78">
        <v>728.91600000000005</v>
      </c>
      <c r="J70" s="122" t="s">
        <v>375</v>
      </c>
    </row>
    <row r="71" spans="1:10" ht="36.75" customHeight="1" x14ac:dyDescent="0.25">
      <c r="A71" s="160" t="s">
        <v>175</v>
      </c>
      <c r="B71" s="161" t="s">
        <v>346</v>
      </c>
      <c r="C71" s="113"/>
      <c r="D71" s="113"/>
      <c r="E71" s="113"/>
      <c r="F71" s="113"/>
      <c r="G71" s="113"/>
      <c r="H71" s="113"/>
      <c r="I71" s="113"/>
      <c r="J71" s="47"/>
    </row>
    <row r="72" spans="1:10" ht="34.5" x14ac:dyDescent="0.25">
      <c r="A72" s="160" t="s">
        <v>176</v>
      </c>
      <c r="B72" s="161" t="s">
        <v>347</v>
      </c>
      <c r="C72" s="114"/>
      <c r="D72" s="78"/>
      <c r="E72" s="123"/>
      <c r="F72" s="121"/>
      <c r="G72" s="121"/>
      <c r="H72" s="121"/>
      <c r="I72" s="78"/>
      <c r="J72" s="122"/>
    </row>
    <row r="73" spans="1:10" ht="35.25" customHeight="1" x14ac:dyDescent="0.25">
      <c r="A73" s="157" t="s">
        <v>191</v>
      </c>
      <c r="B73" s="164" t="s">
        <v>71</v>
      </c>
      <c r="C73" s="172">
        <f>C74+C75+C76+C77</f>
        <v>9399.8729739999999</v>
      </c>
      <c r="D73" s="172">
        <f t="shared" ref="D73:I73" si="22">D74+D75+D76+D77</f>
        <v>9399.8729739999999</v>
      </c>
      <c r="E73" s="172">
        <f t="shared" si="22"/>
        <v>5000</v>
      </c>
      <c r="F73" s="172">
        <f t="shared" si="22"/>
        <v>1680.9794060000004</v>
      </c>
      <c r="G73" s="172">
        <f t="shared" si="22"/>
        <v>1221.101406</v>
      </c>
      <c r="H73" s="172">
        <f t="shared" si="22"/>
        <v>3440.9794060000004</v>
      </c>
      <c r="I73" s="172">
        <f t="shared" si="22"/>
        <v>2981.1014060000002</v>
      </c>
      <c r="J73" s="122"/>
    </row>
    <row r="74" spans="1:10" ht="51.75" x14ac:dyDescent="0.25">
      <c r="A74" s="160" t="s">
        <v>171</v>
      </c>
      <c r="B74" s="161" t="s">
        <v>344</v>
      </c>
      <c r="C74" s="125"/>
      <c r="D74" s="125"/>
      <c r="E74" s="118"/>
      <c r="F74" s="127"/>
      <c r="G74" s="127"/>
      <c r="H74" s="127"/>
      <c r="I74" s="127"/>
      <c r="J74" s="47"/>
    </row>
    <row r="75" spans="1:10" ht="34.5" x14ac:dyDescent="0.25">
      <c r="A75" s="160" t="s">
        <v>172</v>
      </c>
      <c r="B75" s="161" t="s">
        <v>345</v>
      </c>
      <c r="C75" s="113"/>
      <c r="D75" s="113"/>
      <c r="E75" s="113"/>
      <c r="F75" s="113"/>
      <c r="G75" s="113"/>
      <c r="H75" s="113"/>
      <c r="I75" s="113"/>
      <c r="J75" s="47"/>
    </row>
    <row r="76" spans="1:10" ht="41.25" customHeight="1" x14ac:dyDescent="0.25">
      <c r="A76" s="160" t="s">
        <v>175</v>
      </c>
      <c r="B76" s="161" t="s">
        <v>346</v>
      </c>
      <c r="C76" s="114"/>
      <c r="D76" s="114"/>
      <c r="E76" s="123"/>
      <c r="F76" s="78"/>
      <c r="G76" s="78"/>
      <c r="H76" s="78"/>
      <c r="I76" s="78"/>
      <c r="J76" s="122"/>
    </row>
    <row r="77" spans="1:10" ht="34.5" x14ac:dyDescent="0.25">
      <c r="A77" s="160" t="s">
        <v>176</v>
      </c>
      <c r="B77" s="161" t="s">
        <v>347</v>
      </c>
      <c r="C77" s="181">
        <f>C78</f>
        <v>9399.8729739999999</v>
      </c>
      <c r="D77" s="181">
        <f t="shared" ref="D77:I77" si="23">D78</f>
        <v>9399.8729739999999</v>
      </c>
      <c r="E77" s="181">
        <f t="shared" si="23"/>
        <v>5000</v>
      </c>
      <c r="F77" s="181">
        <f t="shared" si="23"/>
        <v>1680.9794060000004</v>
      </c>
      <c r="G77" s="181">
        <f t="shared" si="23"/>
        <v>1221.101406</v>
      </c>
      <c r="H77" s="181">
        <f t="shared" si="23"/>
        <v>3440.9794060000004</v>
      </c>
      <c r="I77" s="181">
        <f t="shared" si="23"/>
        <v>2981.1014060000002</v>
      </c>
      <c r="J77" s="122"/>
    </row>
    <row r="78" spans="1:10" ht="45" x14ac:dyDescent="0.25">
      <c r="A78" s="162" t="s">
        <v>55</v>
      </c>
      <c r="B78" s="163" t="s">
        <v>53</v>
      </c>
      <c r="C78" s="139">
        <v>9399.8729739999999</v>
      </c>
      <c r="D78" s="91">
        <f>C78</f>
        <v>9399.8729739999999</v>
      </c>
      <c r="E78" s="177">
        <v>5000</v>
      </c>
      <c r="F78" s="91">
        <v>1680.9794060000004</v>
      </c>
      <c r="G78" s="91">
        <v>1221.101406</v>
      </c>
      <c r="H78" s="91">
        <v>3440.9794060000004</v>
      </c>
      <c r="I78" s="180">
        <v>2981.1014060000002</v>
      </c>
      <c r="J78" s="141" t="s">
        <v>376</v>
      </c>
    </row>
    <row r="79" spans="1:10" ht="24.75" customHeight="1" x14ac:dyDescent="0.25">
      <c r="A79" s="157" t="s">
        <v>192</v>
      </c>
      <c r="B79" s="167" t="s">
        <v>72</v>
      </c>
      <c r="C79" s="172">
        <f>C80+C81+C82+C83</f>
        <v>11996.968776</v>
      </c>
      <c r="D79" s="172">
        <f t="shared" ref="D79:I79" si="24">D80+D81+D82+D83</f>
        <v>11996.968776</v>
      </c>
      <c r="E79" s="172">
        <f t="shared" si="24"/>
        <v>500</v>
      </c>
      <c r="F79" s="172">
        <f t="shared" si="24"/>
        <v>464.52288499999997</v>
      </c>
      <c r="G79" s="172">
        <f t="shared" si="24"/>
        <v>464.52288499999997</v>
      </c>
      <c r="H79" s="172">
        <f t="shared" si="24"/>
        <v>464.52288499999997</v>
      </c>
      <c r="I79" s="172">
        <f t="shared" si="24"/>
        <v>464.52288499999997</v>
      </c>
      <c r="J79" s="122"/>
    </row>
    <row r="80" spans="1:10" ht="51.75" x14ac:dyDescent="0.25">
      <c r="A80" s="160" t="s">
        <v>171</v>
      </c>
      <c r="B80" s="161" t="s">
        <v>344</v>
      </c>
      <c r="C80" s="111"/>
      <c r="D80" s="78"/>
      <c r="E80" s="123"/>
      <c r="F80" s="78"/>
      <c r="G80" s="78"/>
      <c r="H80" s="78"/>
      <c r="I80" s="78"/>
      <c r="J80" s="128"/>
    </row>
    <row r="81" spans="1:10" ht="34.5" x14ac:dyDescent="0.25">
      <c r="A81" s="160" t="s">
        <v>172</v>
      </c>
      <c r="B81" s="161" t="s">
        <v>345</v>
      </c>
      <c r="C81" s="111"/>
      <c r="D81" s="78"/>
      <c r="E81" s="123"/>
      <c r="F81" s="78"/>
      <c r="G81" s="78"/>
      <c r="H81" s="78"/>
      <c r="I81" s="78"/>
      <c r="J81" s="128"/>
    </row>
    <row r="82" spans="1:10" ht="34.5" x14ac:dyDescent="0.25">
      <c r="A82" s="160" t="s">
        <v>175</v>
      </c>
      <c r="B82" s="161" t="s">
        <v>346</v>
      </c>
      <c r="C82" s="111"/>
      <c r="D82" s="78"/>
      <c r="E82" s="123"/>
      <c r="F82" s="78"/>
      <c r="G82" s="78"/>
      <c r="H82" s="78"/>
      <c r="I82" s="78"/>
      <c r="J82" s="128"/>
    </row>
    <row r="83" spans="1:10" ht="34.5" x14ac:dyDescent="0.25">
      <c r="A83" s="160" t="s">
        <v>176</v>
      </c>
      <c r="B83" s="161" t="s">
        <v>347</v>
      </c>
      <c r="C83" s="175">
        <f>C84</f>
        <v>11996.968776</v>
      </c>
      <c r="D83" s="175">
        <f t="shared" ref="D83:I83" si="25">D84</f>
        <v>11996.968776</v>
      </c>
      <c r="E83" s="175">
        <f t="shared" si="25"/>
        <v>500</v>
      </c>
      <c r="F83" s="175">
        <f t="shared" si="25"/>
        <v>464.52288499999997</v>
      </c>
      <c r="G83" s="175">
        <f t="shared" si="25"/>
        <v>464.52288499999997</v>
      </c>
      <c r="H83" s="175">
        <f t="shared" si="25"/>
        <v>464.52288499999997</v>
      </c>
      <c r="I83" s="175">
        <f t="shared" si="25"/>
        <v>464.52288499999997</v>
      </c>
      <c r="J83" s="47"/>
    </row>
    <row r="84" spans="1:10" ht="36.75" customHeight="1" x14ac:dyDescent="0.25">
      <c r="A84" s="162" t="s">
        <v>55</v>
      </c>
      <c r="B84" s="163" t="s">
        <v>73</v>
      </c>
      <c r="C84" s="178">
        <v>11996.968776</v>
      </c>
      <c r="D84" s="178">
        <v>11996.968776</v>
      </c>
      <c r="E84" s="177">
        <v>500</v>
      </c>
      <c r="F84" s="138">
        <v>464.52288499999997</v>
      </c>
      <c r="G84" s="138">
        <v>464.52288499999997</v>
      </c>
      <c r="H84" s="138">
        <v>464.52288499999997</v>
      </c>
      <c r="I84" s="138">
        <v>464.52288499999997</v>
      </c>
      <c r="J84" s="47"/>
    </row>
    <row r="85" spans="1:10" ht="33" customHeight="1" x14ac:dyDescent="0.25">
      <c r="A85" s="157" t="s">
        <v>364</v>
      </c>
      <c r="B85" s="167" t="s">
        <v>30</v>
      </c>
      <c r="C85" s="74">
        <f>C86+C87+C88+C90</f>
        <v>56295.318217</v>
      </c>
      <c r="D85" s="74">
        <f t="shared" ref="D85:I85" si="26">D86+D87+D88+D90</f>
        <v>56162.749780999999</v>
      </c>
      <c r="E85" s="74">
        <f t="shared" si="26"/>
        <v>11650</v>
      </c>
      <c r="F85" s="74">
        <f t="shared" si="26"/>
        <v>1927.9615350000004</v>
      </c>
      <c r="G85" s="74">
        <f t="shared" si="26"/>
        <v>1527.9615349999999</v>
      </c>
      <c r="H85" s="74">
        <f t="shared" si="26"/>
        <v>12096.162534999999</v>
      </c>
      <c r="I85" s="74">
        <f t="shared" si="26"/>
        <v>11636.162534999999</v>
      </c>
      <c r="J85" s="129"/>
    </row>
    <row r="86" spans="1:10" ht="51.75" x14ac:dyDescent="0.25">
      <c r="A86" s="160" t="s">
        <v>171</v>
      </c>
      <c r="B86" s="161" t="s">
        <v>344</v>
      </c>
      <c r="C86" s="106"/>
      <c r="D86" s="106"/>
      <c r="E86" s="106"/>
      <c r="F86" s="106"/>
      <c r="G86" s="106"/>
      <c r="H86" s="106"/>
      <c r="I86" s="106"/>
      <c r="J86" s="130"/>
    </row>
    <row r="87" spans="1:10" ht="34.5" x14ac:dyDescent="0.25">
      <c r="A87" s="160" t="s">
        <v>172</v>
      </c>
      <c r="B87" s="161" t="s">
        <v>345</v>
      </c>
      <c r="C87" s="125"/>
      <c r="D87" s="125"/>
      <c r="E87" s="91"/>
      <c r="F87" s="127"/>
      <c r="G87" s="127"/>
      <c r="H87" s="127"/>
      <c r="I87" s="127"/>
      <c r="J87" s="47"/>
    </row>
    <row r="88" spans="1:10" ht="34.5" x14ac:dyDescent="0.25">
      <c r="A88" s="160" t="s">
        <v>175</v>
      </c>
      <c r="B88" s="161" t="s">
        <v>346</v>
      </c>
      <c r="C88" s="113">
        <f>C89</f>
        <v>56295.318217</v>
      </c>
      <c r="D88" s="113">
        <f t="shared" ref="D88:I88" si="27">D89</f>
        <v>56162.749780999999</v>
      </c>
      <c r="E88" s="113">
        <f t="shared" si="27"/>
        <v>11650</v>
      </c>
      <c r="F88" s="113">
        <f t="shared" si="27"/>
        <v>1927.9615350000004</v>
      </c>
      <c r="G88" s="113">
        <f t="shared" si="27"/>
        <v>1527.9615349999999</v>
      </c>
      <c r="H88" s="113">
        <f t="shared" si="27"/>
        <v>12096.162534999999</v>
      </c>
      <c r="I88" s="113">
        <f t="shared" si="27"/>
        <v>11636.162534999999</v>
      </c>
      <c r="J88" s="129"/>
    </row>
    <row r="89" spans="1:10" ht="45.75" customHeight="1" x14ac:dyDescent="0.25">
      <c r="A89" s="162" t="s">
        <v>55</v>
      </c>
      <c r="B89" s="163" t="s">
        <v>42</v>
      </c>
      <c r="C89" s="114">
        <v>56295.318217</v>
      </c>
      <c r="D89" s="78">
        <v>56162.749780999999</v>
      </c>
      <c r="E89" s="123">
        <v>11650</v>
      </c>
      <c r="F89" s="78">
        <v>1927.9615350000004</v>
      </c>
      <c r="G89" s="78">
        <v>1527.9615349999999</v>
      </c>
      <c r="H89" s="78">
        <v>12096.162534999999</v>
      </c>
      <c r="I89" s="78">
        <v>11636.162534999999</v>
      </c>
      <c r="J89" s="122" t="s">
        <v>377</v>
      </c>
    </row>
    <row r="90" spans="1:10" ht="42" customHeight="1" x14ac:dyDescent="0.25">
      <c r="A90" s="160" t="s">
        <v>176</v>
      </c>
      <c r="B90" s="161" t="s">
        <v>347</v>
      </c>
      <c r="C90" s="113"/>
      <c r="D90" s="113"/>
      <c r="E90" s="113"/>
      <c r="F90" s="113"/>
      <c r="G90" s="113"/>
      <c r="H90" s="113"/>
      <c r="I90" s="113"/>
      <c r="J90" s="47"/>
    </row>
    <row r="91" spans="1:10" ht="29.25" customHeight="1" x14ac:dyDescent="0.25">
      <c r="A91" s="157" t="s">
        <v>385</v>
      </c>
      <c r="B91" s="164" t="s">
        <v>353</v>
      </c>
      <c r="C91" s="77">
        <f>C92+C93+C100+C106</f>
        <v>266735.22532299999</v>
      </c>
      <c r="D91" s="77">
        <f t="shared" ref="D91:I91" si="28">D92+D93+D100+D106</f>
        <v>255025.24647100002</v>
      </c>
      <c r="E91" s="77">
        <f t="shared" si="28"/>
        <v>81459.323065000004</v>
      </c>
      <c r="F91" s="77">
        <f t="shared" si="28"/>
        <v>90739.989973999996</v>
      </c>
      <c r="G91" s="77">
        <f t="shared" si="28"/>
        <v>64448.289244</v>
      </c>
      <c r="H91" s="77">
        <f t="shared" si="28"/>
        <v>115286.007599</v>
      </c>
      <c r="I91" s="77">
        <f t="shared" si="28"/>
        <v>66062.513663999998</v>
      </c>
      <c r="J91" s="47"/>
    </row>
    <row r="92" spans="1:10" ht="51.75" x14ac:dyDescent="0.25">
      <c r="A92" s="160" t="s">
        <v>171</v>
      </c>
      <c r="B92" s="161" t="s">
        <v>344</v>
      </c>
      <c r="C92" s="106"/>
      <c r="D92" s="106"/>
      <c r="E92" s="106"/>
      <c r="F92" s="106"/>
      <c r="G92" s="106"/>
      <c r="H92" s="106"/>
      <c r="I92" s="106"/>
      <c r="J92" s="129"/>
    </row>
    <row r="93" spans="1:10" ht="38.25" customHeight="1" x14ac:dyDescent="0.25">
      <c r="A93" s="160" t="s">
        <v>172</v>
      </c>
      <c r="B93" s="161" t="s">
        <v>345</v>
      </c>
      <c r="C93" s="113">
        <f>SUM(C94:C99)</f>
        <v>89468.644815000007</v>
      </c>
      <c r="D93" s="113">
        <f t="shared" ref="D93:I93" si="29">SUM(D94:D99)</f>
        <v>88559.430775000001</v>
      </c>
      <c r="E93" s="113">
        <f t="shared" si="29"/>
        <v>33000.753935000001</v>
      </c>
      <c r="F93" s="113">
        <f t="shared" si="29"/>
        <v>70367.760226999992</v>
      </c>
      <c r="G93" s="113">
        <f t="shared" si="29"/>
        <v>45822.579496999999</v>
      </c>
      <c r="H93" s="113">
        <f t="shared" si="29"/>
        <v>70475.465559999997</v>
      </c>
      <c r="I93" s="113">
        <f t="shared" si="29"/>
        <v>31903.037495</v>
      </c>
      <c r="J93" s="129"/>
    </row>
    <row r="94" spans="1:10" ht="73.5" customHeight="1" x14ac:dyDescent="0.25">
      <c r="A94" s="162" t="s">
        <v>55</v>
      </c>
      <c r="B94" s="163" t="s">
        <v>183</v>
      </c>
      <c r="C94" s="139">
        <v>25149.361173000001</v>
      </c>
      <c r="D94" s="91">
        <v>24804.617932000001</v>
      </c>
      <c r="E94" s="177">
        <v>10910.753935000001</v>
      </c>
      <c r="F94" s="177">
        <v>19806.393973000002</v>
      </c>
      <c r="G94" s="177">
        <v>16429.825242999999</v>
      </c>
      <c r="H94" s="177">
        <f>10049.246065+I94</f>
        <v>19912.036306000002</v>
      </c>
      <c r="I94" s="91">
        <v>9862.7902410000006</v>
      </c>
      <c r="J94" s="141" t="s">
        <v>378</v>
      </c>
    </row>
    <row r="95" spans="1:10" ht="54.75" customHeight="1" x14ac:dyDescent="0.25">
      <c r="A95" s="162" t="s">
        <v>55</v>
      </c>
      <c r="B95" s="163" t="s">
        <v>182</v>
      </c>
      <c r="C95" s="91">
        <v>433.25395700000001</v>
      </c>
      <c r="D95" s="91">
        <v>432.40495800000002</v>
      </c>
      <c r="E95" s="177">
        <v>0</v>
      </c>
      <c r="F95" s="177">
        <v>296.714</v>
      </c>
      <c r="G95" s="177"/>
      <c r="H95" s="177">
        <v>296.714</v>
      </c>
      <c r="I95" s="91"/>
      <c r="J95" s="141" t="s">
        <v>379</v>
      </c>
    </row>
    <row r="96" spans="1:10" ht="45" x14ac:dyDescent="0.25">
      <c r="A96" s="162" t="s">
        <v>55</v>
      </c>
      <c r="B96" s="163" t="s">
        <v>187</v>
      </c>
      <c r="C96" s="139">
        <v>989.94780500000002</v>
      </c>
      <c r="D96" s="139">
        <v>809.31024600000001</v>
      </c>
      <c r="E96" s="177">
        <v>48.2</v>
      </c>
      <c r="F96" s="91">
        <f>710.8255+48.1984</f>
        <v>759.02390000000003</v>
      </c>
      <c r="G96" s="138">
        <v>48.198399999999999</v>
      </c>
      <c r="H96" s="91">
        <f>710.8255+48.1984</f>
        <v>759.02390000000003</v>
      </c>
      <c r="I96" s="138">
        <v>48.198399999999999</v>
      </c>
      <c r="J96" s="141" t="s">
        <v>380</v>
      </c>
    </row>
    <row r="97" spans="1:10" ht="65.25" customHeight="1" x14ac:dyDescent="0.25">
      <c r="A97" s="162" t="s">
        <v>55</v>
      </c>
      <c r="B97" s="163" t="s">
        <v>188</v>
      </c>
      <c r="C97" s="139">
        <v>1400.7743680000001</v>
      </c>
      <c r="D97" s="139">
        <v>1020.216473</v>
      </c>
      <c r="E97" s="177">
        <v>24.8</v>
      </c>
      <c r="F97" s="91">
        <v>925.04690000000005</v>
      </c>
      <c r="G97" s="138">
        <v>24.7684</v>
      </c>
      <c r="H97" s="91">
        <v>925.04690000000005</v>
      </c>
      <c r="I97" s="138">
        <v>24.7684</v>
      </c>
      <c r="J97" s="141" t="s">
        <v>381</v>
      </c>
    </row>
    <row r="98" spans="1:10" ht="40.5" customHeight="1" x14ac:dyDescent="0.25">
      <c r="A98" s="162" t="s">
        <v>55</v>
      </c>
      <c r="B98" s="163" t="s">
        <v>184</v>
      </c>
      <c r="C98" s="139">
        <v>11498.309386999999</v>
      </c>
      <c r="D98" s="91">
        <f>C98</f>
        <v>11498.309386999999</v>
      </c>
      <c r="E98" s="177">
        <v>500</v>
      </c>
      <c r="F98" s="91">
        <v>8238.3894540000001</v>
      </c>
      <c r="G98" s="138">
        <v>450.28045400000002</v>
      </c>
      <c r="H98" s="91">
        <f>7788.109+450.280454</f>
        <v>8238.3894540000001</v>
      </c>
      <c r="I98" s="138">
        <v>450.28045400000002</v>
      </c>
      <c r="J98" s="141" t="s">
        <v>382</v>
      </c>
    </row>
    <row r="99" spans="1:10" ht="45" x14ac:dyDescent="0.25">
      <c r="A99" s="162" t="s">
        <v>55</v>
      </c>
      <c r="B99" s="163" t="s">
        <v>54</v>
      </c>
      <c r="C99" s="182">
        <v>49996.998124999998</v>
      </c>
      <c r="D99" s="91">
        <v>49994.571778999998</v>
      </c>
      <c r="E99" s="91">
        <f>13000+8517</f>
        <v>21517</v>
      </c>
      <c r="F99" s="91">
        <v>40342.191999999995</v>
      </c>
      <c r="G99" s="91">
        <v>28869.507000000001</v>
      </c>
      <c r="H99" s="91">
        <f>39517+827.255</f>
        <v>40344.254999999997</v>
      </c>
      <c r="I99" s="91">
        <v>21517</v>
      </c>
      <c r="J99" s="141" t="s">
        <v>383</v>
      </c>
    </row>
    <row r="100" spans="1:10" ht="37.5" customHeight="1" x14ac:dyDescent="0.25">
      <c r="A100" s="160" t="s">
        <v>175</v>
      </c>
      <c r="B100" s="161" t="s">
        <v>346</v>
      </c>
      <c r="C100" s="185">
        <f>SUM(C101:C105)</f>
        <v>177266.58050799998</v>
      </c>
      <c r="D100" s="185">
        <f t="shared" ref="D100:I100" si="30">SUM(D101:D105)</f>
        <v>166465.81569600001</v>
      </c>
      <c r="E100" s="185">
        <f t="shared" si="30"/>
        <v>48458.569130000003</v>
      </c>
      <c r="F100" s="185">
        <f t="shared" si="30"/>
        <v>20372.229747000001</v>
      </c>
      <c r="G100" s="185">
        <f t="shared" si="30"/>
        <v>18625.709747000001</v>
      </c>
      <c r="H100" s="185">
        <f t="shared" si="30"/>
        <v>44810.542039</v>
      </c>
      <c r="I100" s="185">
        <f t="shared" si="30"/>
        <v>34159.476169000001</v>
      </c>
      <c r="J100" s="129"/>
    </row>
    <row r="101" spans="1:10" ht="97.5" customHeight="1" x14ac:dyDescent="0.25">
      <c r="A101" s="162" t="s">
        <v>55</v>
      </c>
      <c r="B101" s="163" t="s">
        <v>185</v>
      </c>
      <c r="C101" s="139">
        <v>22808.330109999999</v>
      </c>
      <c r="D101" s="139">
        <v>22803.443483999999</v>
      </c>
      <c r="E101" s="177">
        <v>13808.98228</v>
      </c>
      <c r="F101" s="91">
        <v>12045.412544000001</v>
      </c>
      <c r="G101" s="91">
        <v>11692.163543999999</v>
      </c>
      <c r="H101" s="91">
        <f>60+6270.65272+7470.005316</f>
        <v>13800.658036000001</v>
      </c>
      <c r="I101" s="179">
        <v>7470.0053159999998</v>
      </c>
      <c r="J101" s="141" t="s">
        <v>421</v>
      </c>
    </row>
    <row r="102" spans="1:10" ht="56.25" x14ac:dyDescent="0.25">
      <c r="A102" s="162" t="s">
        <v>55</v>
      </c>
      <c r="B102" s="163" t="s">
        <v>190</v>
      </c>
      <c r="C102" s="111">
        <v>42216.749964000002</v>
      </c>
      <c r="D102" s="78">
        <v>37182.315504999999</v>
      </c>
      <c r="E102" s="123">
        <f>2055.55085+9710</f>
        <v>11765.55085</v>
      </c>
      <c r="F102" s="78">
        <v>3196.6484530000016</v>
      </c>
      <c r="G102" s="78">
        <v>2849.341453</v>
      </c>
      <c r="H102" s="78">
        <v>12649.531553000001</v>
      </c>
      <c r="I102" s="78">
        <v>10275.082403</v>
      </c>
      <c r="J102" s="122" t="s">
        <v>420</v>
      </c>
    </row>
    <row r="103" spans="1:10" ht="66" x14ac:dyDescent="0.25">
      <c r="A103" s="162" t="s">
        <v>55</v>
      </c>
      <c r="B103" s="163" t="s">
        <v>154</v>
      </c>
      <c r="C103" s="111">
        <v>36990.119078999996</v>
      </c>
      <c r="D103" s="78">
        <v>33752.830968000002</v>
      </c>
      <c r="E103" s="123">
        <f>9724.892+3800</f>
        <v>13524.892</v>
      </c>
      <c r="F103" s="78">
        <v>3064.6487500000003</v>
      </c>
      <c r="G103" s="78">
        <v>2719.5407500000001</v>
      </c>
      <c r="H103" s="78">
        <v>11925.276449999999</v>
      </c>
      <c r="I103" s="78">
        <v>11580.168450000001</v>
      </c>
      <c r="J103" s="122" t="s">
        <v>422</v>
      </c>
    </row>
    <row r="104" spans="1:10" ht="79.5" customHeight="1" x14ac:dyDescent="0.25">
      <c r="A104" s="162" t="s">
        <v>55</v>
      </c>
      <c r="B104" s="163" t="s">
        <v>186</v>
      </c>
      <c r="C104" s="182">
        <v>44283.462405999999</v>
      </c>
      <c r="D104" s="182">
        <v>41759.306790000002</v>
      </c>
      <c r="E104" s="183">
        <v>9359.1440000000002</v>
      </c>
      <c r="F104" s="91">
        <v>1160.1009999999997</v>
      </c>
      <c r="G104" s="91">
        <v>459.245</v>
      </c>
      <c r="H104" s="91">
        <f>60+640.856+4834.22</f>
        <v>5535.076</v>
      </c>
      <c r="I104" s="179">
        <v>4834.22</v>
      </c>
      <c r="J104" s="141" t="s">
        <v>384</v>
      </c>
    </row>
    <row r="105" spans="1:10" ht="82.5" x14ac:dyDescent="0.25">
      <c r="A105" s="162" t="s">
        <v>55</v>
      </c>
      <c r="B105" s="163" t="s">
        <v>189</v>
      </c>
      <c r="C105" s="111">
        <v>30967.918948999999</v>
      </c>
      <c r="D105" s="78">
        <f>C105</f>
        <v>30967.918948999999</v>
      </c>
      <c r="E105" s="123">
        <f>10000-10000</f>
        <v>0</v>
      </c>
      <c r="F105" s="78">
        <v>905.41899999999998</v>
      </c>
      <c r="G105" s="78">
        <v>905.41899999999998</v>
      </c>
      <c r="H105" s="78">
        <v>900</v>
      </c>
      <c r="I105" s="78"/>
      <c r="J105" s="128"/>
    </row>
    <row r="106" spans="1:10" ht="34.5" x14ac:dyDescent="0.25">
      <c r="A106" s="160" t="s">
        <v>176</v>
      </c>
      <c r="B106" s="161" t="s">
        <v>347</v>
      </c>
      <c r="C106" s="91"/>
      <c r="D106" s="91"/>
      <c r="E106" s="91"/>
      <c r="F106" s="133"/>
      <c r="G106" s="133"/>
      <c r="H106" s="133"/>
      <c r="I106" s="133"/>
      <c r="J106" s="47"/>
    </row>
    <row r="107" spans="1:10" ht="24.75" customHeight="1" x14ac:dyDescent="0.25">
      <c r="A107" s="157" t="s">
        <v>386</v>
      </c>
      <c r="B107" s="158" t="s">
        <v>43</v>
      </c>
      <c r="C107" s="74">
        <f>C108+C109+C111+C112</f>
        <v>5371.9969920000003</v>
      </c>
      <c r="D107" s="74">
        <f t="shared" ref="D107:I107" si="31">D108+D109+D111+D112</f>
        <v>3983.9566409999998</v>
      </c>
      <c r="E107" s="74">
        <f t="shared" si="31"/>
        <v>2100</v>
      </c>
      <c r="F107" s="74">
        <f t="shared" si="31"/>
        <v>2001.0520000000001</v>
      </c>
      <c r="G107" s="74">
        <f t="shared" si="31"/>
        <v>2001.0520000000001</v>
      </c>
      <c r="H107" s="74">
        <f t="shared" si="31"/>
        <v>2001.0520000000001</v>
      </c>
      <c r="I107" s="74">
        <f t="shared" si="31"/>
        <v>2001.0520000000001</v>
      </c>
      <c r="J107" s="47"/>
    </row>
    <row r="108" spans="1:10" ht="51.75" x14ac:dyDescent="0.25">
      <c r="A108" s="160" t="s">
        <v>171</v>
      </c>
      <c r="B108" s="161" t="s">
        <v>344</v>
      </c>
      <c r="C108" s="91"/>
      <c r="D108" s="91"/>
      <c r="E108" s="91"/>
      <c r="F108" s="133"/>
      <c r="G108" s="133"/>
      <c r="H108" s="133"/>
      <c r="I108" s="133"/>
      <c r="J108" s="47"/>
    </row>
    <row r="109" spans="1:10" ht="34.5" x14ac:dyDescent="0.25">
      <c r="A109" s="160" t="s">
        <v>172</v>
      </c>
      <c r="B109" s="161" t="s">
        <v>345</v>
      </c>
      <c r="C109" s="187">
        <f>C110</f>
        <v>2098.1173509999999</v>
      </c>
      <c r="D109" s="187">
        <f t="shared" ref="D109:I109" si="32">D110</f>
        <v>710.077</v>
      </c>
      <c r="E109" s="187">
        <f t="shared" si="32"/>
        <v>500</v>
      </c>
      <c r="F109" s="187">
        <f t="shared" si="32"/>
        <v>500</v>
      </c>
      <c r="G109" s="187">
        <f t="shared" si="32"/>
        <v>500</v>
      </c>
      <c r="H109" s="187">
        <f t="shared" si="32"/>
        <v>500</v>
      </c>
      <c r="I109" s="187">
        <f t="shared" si="32"/>
        <v>500</v>
      </c>
      <c r="J109" s="47"/>
    </row>
    <row r="110" spans="1:10" ht="49.5" x14ac:dyDescent="0.25">
      <c r="A110" s="162" t="s">
        <v>55</v>
      </c>
      <c r="B110" s="168" t="s">
        <v>90</v>
      </c>
      <c r="C110" s="186">
        <v>2098.1173509999999</v>
      </c>
      <c r="D110" s="186">
        <v>710.077</v>
      </c>
      <c r="E110" s="186">
        <v>500</v>
      </c>
      <c r="F110" s="186">
        <v>500</v>
      </c>
      <c r="G110" s="186">
        <v>500</v>
      </c>
      <c r="H110" s="186">
        <v>500</v>
      </c>
      <c r="I110" s="186">
        <v>500</v>
      </c>
      <c r="J110" s="47"/>
    </row>
    <row r="111" spans="1:10" ht="42" customHeight="1" x14ac:dyDescent="0.25">
      <c r="A111" s="160" t="s">
        <v>175</v>
      </c>
      <c r="B111" s="161" t="s">
        <v>346</v>
      </c>
      <c r="C111" s="91"/>
      <c r="D111" s="91"/>
      <c r="E111" s="91"/>
      <c r="F111" s="133"/>
      <c r="G111" s="133"/>
      <c r="H111" s="133"/>
      <c r="I111" s="133"/>
      <c r="J111" s="47"/>
    </row>
    <row r="112" spans="1:10" ht="34.5" x14ac:dyDescent="0.25">
      <c r="A112" s="160" t="s">
        <v>176</v>
      </c>
      <c r="B112" s="161" t="s">
        <v>347</v>
      </c>
      <c r="C112" s="187">
        <f>SUM(C113:C117)</f>
        <v>3273.879641</v>
      </c>
      <c r="D112" s="187">
        <f t="shared" ref="D112:I112" si="33">SUM(D113:D117)</f>
        <v>3273.879641</v>
      </c>
      <c r="E112" s="187">
        <f t="shared" si="33"/>
        <v>1600</v>
      </c>
      <c r="F112" s="187">
        <f t="shared" si="33"/>
        <v>1501.0520000000001</v>
      </c>
      <c r="G112" s="187">
        <f t="shared" si="33"/>
        <v>1501.0520000000001</v>
      </c>
      <c r="H112" s="187">
        <f t="shared" si="33"/>
        <v>1501.0520000000001</v>
      </c>
      <c r="I112" s="187">
        <f t="shared" si="33"/>
        <v>1501.0520000000001</v>
      </c>
      <c r="J112" s="47"/>
    </row>
    <row r="113" spans="1:10" ht="49.5" x14ac:dyDescent="0.25">
      <c r="A113" s="162" t="s">
        <v>55</v>
      </c>
      <c r="B113" s="168" t="s">
        <v>354</v>
      </c>
      <c r="C113" s="186">
        <v>693.90963299999999</v>
      </c>
      <c r="D113" s="186">
        <f>C113</f>
        <v>693.90963299999999</v>
      </c>
      <c r="E113" s="186">
        <v>500</v>
      </c>
      <c r="F113" s="186">
        <v>500</v>
      </c>
      <c r="G113" s="186">
        <v>500</v>
      </c>
      <c r="H113" s="186">
        <v>500</v>
      </c>
      <c r="I113" s="186">
        <v>500</v>
      </c>
      <c r="J113" s="47"/>
    </row>
    <row r="114" spans="1:10" ht="33" x14ac:dyDescent="0.25">
      <c r="A114" s="162" t="s">
        <v>55</v>
      </c>
      <c r="B114" s="168" t="s">
        <v>355</v>
      </c>
      <c r="C114" s="186">
        <v>597.65845899999999</v>
      </c>
      <c r="D114" s="186">
        <f>C114</f>
        <v>597.65845899999999</v>
      </c>
      <c r="E114" s="186">
        <v>500</v>
      </c>
      <c r="F114" s="186">
        <v>447.94299999999998</v>
      </c>
      <c r="G114" s="186">
        <v>447.94299999999998</v>
      </c>
      <c r="H114" s="186">
        <v>447.94299999999998</v>
      </c>
      <c r="I114" s="186">
        <v>447.94299999999998</v>
      </c>
      <c r="J114" s="47"/>
    </row>
    <row r="115" spans="1:10" ht="49.5" x14ac:dyDescent="0.25">
      <c r="A115" s="162" t="s">
        <v>55</v>
      </c>
      <c r="B115" s="168" t="s">
        <v>356</v>
      </c>
      <c r="C115" s="186">
        <v>642.74385500000005</v>
      </c>
      <c r="D115" s="186">
        <v>642.74385500000005</v>
      </c>
      <c r="E115" s="186">
        <v>200</v>
      </c>
      <c r="F115" s="186">
        <v>167.518</v>
      </c>
      <c r="G115" s="186">
        <v>167.518</v>
      </c>
      <c r="H115" s="186">
        <v>167.518</v>
      </c>
      <c r="I115" s="186">
        <v>167.518</v>
      </c>
      <c r="J115" s="47"/>
    </row>
    <row r="116" spans="1:10" ht="33" x14ac:dyDescent="0.25">
      <c r="A116" s="162" t="s">
        <v>55</v>
      </c>
      <c r="B116" s="168" t="s">
        <v>357</v>
      </c>
      <c r="C116" s="186">
        <v>698.01715300000001</v>
      </c>
      <c r="D116" s="186">
        <v>698.01715300000001</v>
      </c>
      <c r="E116" s="186">
        <v>200</v>
      </c>
      <c r="F116" s="186">
        <v>195.065</v>
      </c>
      <c r="G116" s="186">
        <v>195.065</v>
      </c>
      <c r="H116" s="186">
        <v>195.065</v>
      </c>
      <c r="I116" s="186">
        <v>195.065</v>
      </c>
      <c r="J116" s="47"/>
    </row>
    <row r="117" spans="1:10" ht="33" x14ac:dyDescent="0.25">
      <c r="A117" s="162" t="s">
        <v>55</v>
      </c>
      <c r="B117" s="168" t="s">
        <v>358</v>
      </c>
      <c r="C117" s="186">
        <v>641.55054099999995</v>
      </c>
      <c r="D117" s="186">
        <v>641.55054099999995</v>
      </c>
      <c r="E117" s="186">
        <v>200</v>
      </c>
      <c r="F117" s="186">
        <v>190.52600000000001</v>
      </c>
      <c r="G117" s="186">
        <v>190.52600000000001</v>
      </c>
      <c r="H117" s="186">
        <v>190.52600000000001</v>
      </c>
      <c r="I117" s="186">
        <v>190.52600000000001</v>
      </c>
      <c r="J117" s="47"/>
    </row>
    <row r="118" spans="1:10" s="58" customFormat="1" ht="31.5" customHeight="1" x14ac:dyDescent="0.25">
      <c r="A118" s="169" t="s">
        <v>387</v>
      </c>
      <c r="B118" s="170" t="s">
        <v>74</v>
      </c>
      <c r="C118" s="135">
        <v>47411.167000000001</v>
      </c>
      <c r="D118" s="135">
        <v>47411.167000000001</v>
      </c>
      <c r="E118" s="74">
        <v>39848.854314999997</v>
      </c>
      <c r="F118" s="74">
        <v>39848.854314999997</v>
      </c>
      <c r="G118" s="74">
        <v>39848.854314999997</v>
      </c>
      <c r="H118" s="74">
        <v>39848.854314999997</v>
      </c>
      <c r="I118" s="74">
        <v>39848.854314999997</v>
      </c>
      <c r="J118" s="188"/>
    </row>
    <row r="119" spans="1:10" ht="23.25" customHeight="1" x14ac:dyDescent="0.25">
      <c r="A119" s="157" t="s">
        <v>5</v>
      </c>
      <c r="B119" s="158" t="s">
        <v>359</v>
      </c>
      <c r="C119" s="135">
        <f>C120+C126+C161</f>
        <v>38580.489042000008</v>
      </c>
      <c r="D119" s="135">
        <f t="shared" ref="D119:I119" si="34">D120+D126+D161</f>
        <v>38568.553131000008</v>
      </c>
      <c r="E119" s="135">
        <f t="shared" si="34"/>
        <v>8039</v>
      </c>
      <c r="F119" s="135">
        <f t="shared" si="34"/>
        <v>2542.924</v>
      </c>
      <c r="G119" s="135">
        <f t="shared" si="34"/>
        <v>2542.924</v>
      </c>
      <c r="H119" s="135">
        <f t="shared" si="34"/>
        <v>6726.5641290000003</v>
      </c>
      <c r="I119" s="135">
        <f t="shared" si="34"/>
        <v>6726.5641290000003</v>
      </c>
      <c r="J119" s="47"/>
    </row>
    <row r="120" spans="1:10" ht="16.5" x14ac:dyDescent="0.25">
      <c r="A120" s="157" t="s">
        <v>1</v>
      </c>
      <c r="B120" s="158" t="s">
        <v>21</v>
      </c>
      <c r="C120" s="135">
        <f>C121+C122+C123+C124</f>
        <v>23996.222223000001</v>
      </c>
      <c r="D120" s="135">
        <f t="shared" ref="D120:I120" si="35">D121+D122+D123+D124</f>
        <v>23984.286312</v>
      </c>
      <c r="E120" s="135">
        <f t="shared" si="35"/>
        <v>6000</v>
      </c>
      <c r="F120" s="135">
        <f t="shared" si="35"/>
        <v>545.26599999999996</v>
      </c>
      <c r="G120" s="135">
        <f t="shared" si="35"/>
        <v>545.26599999999996</v>
      </c>
      <c r="H120" s="135">
        <f t="shared" si="35"/>
        <v>4728.906129</v>
      </c>
      <c r="I120" s="135">
        <f t="shared" si="35"/>
        <v>4728.906129</v>
      </c>
      <c r="J120" s="47"/>
    </row>
    <row r="121" spans="1:10" ht="51.75" x14ac:dyDescent="0.25">
      <c r="A121" s="160" t="s">
        <v>171</v>
      </c>
      <c r="B121" s="161" t="s">
        <v>344</v>
      </c>
      <c r="C121" s="134"/>
      <c r="D121" s="134"/>
      <c r="E121" s="91"/>
      <c r="F121" s="133"/>
      <c r="G121" s="133"/>
      <c r="H121" s="133"/>
      <c r="I121" s="133"/>
      <c r="J121" s="47"/>
    </row>
    <row r="122" spans="1:10" ht="34.5" x14ac:dyDescent="0.25">
      <c r="A122" s="160" t="s">
        <v>172</v>
      </c>
      <c r="B122" s="161" t="s">
        <v>345</v>
      </c>
      <c r="C122" s="74"/>
      <c r="D122" s="74"/>
      <c r="E122" s="74"/>
      <c r="F122" s="74"/>
      <c r="G122" s="74"/>
      <c r="H122" s="74"/>
      <c r="I122" s="74"/>
      <c r="J122" s="47"/>
    </row>
    <row r="123" spans="1:10" ht="34.5" x14ac:dyDescent="0.25">
      <c r="A123" s="160" t="s">
        <v>175</v>
      </c>
      <c r="B123" s="161" t="s">
        <v>346</v>
      </c>
      <c r="C123" s="91"/>
      <c r="D123" s="91"/>
      <c r="E123" s="91"/>
      <c r="F123" s="133"/>
      <c r="G123" s="133"/>
      <c r="H123" s="133"/>
      <c r="I123" s="133"/>
      <c r="J123" s="47"/>
    </row>
    <row r="124" spans="1:10" ht="34.5" x14ac:dyDescent="0.25">
      <c r="A124" s="160" t="s">
        <v>176</v>
      </c>
      <c r="B124" s="161" t="s">
        <v>347</v>
      </c>
      <c r="C124" s="187">
        <f>C125</f>
        <v>23996.222223000001</v>
      </c>
      <c r="D124" s="187">
        <f t="shared" ref="D124:I124" si="36">D125</f>
        <v>23984.286312</v>
      </c>
      <c r="E124" s="187">
        <f t="shared" si="36"/>
        <v>6000</v>
      </c>
      <c r="F124" s="187">
        <f t="shared" si="36"/>
        <v>545.26599999999996</v>
      </c>
      <c r="G124" s="187">
        <f t="shared" si="36"/>
        <v>545.26599999999996</v>
      </c>
      <c r="H124" s="187">
        <f t="shared" si="36"/>
        <v>4728.906129</v>
      </c>
      <c r="I124" s="187">
        <f t="shared" si="36"/>
        <v>4728.906129</v>
      </c>
      <c r="J124" s="47"/>
    </row>
    <row r="125" spans="1:10" ht="38.25" customHeight="1" x14ac:dyDescent="0.25">
      <c r="A125" s="162" t="s">
        <v>55</v>
      </c>
      <c r="B125" s="163" t="s">
        <v>41</v>
      </c>
      <c r="C125" s="138">
        <v>23996.222223000001</v>
      </c>
      <c r="D125" s="78">
        <v>23984.286312</v>
      </c>
      <c r="E125" s="112">
        <v>6000</v>
      </c>
      <c r="F125" s="78">
        <v>545.26599999999996</v>
      </c>
      <c r="G125" s="78">
        <v>545.26599999999996</v>
      </c>
      <c r="H125" s="78">
        <v>4728.906129</v>
      </c>
      <c r="I125" s="78">
        <v>4728.906129</v>
      </c>
      <c r="J125" s="47"/>
    </row>
    <row r="126" spans="1:10" ht="27" customHeight="1" x14ac:dyDescent="0.25">
      <c r="A126" s="169" t="s">
        <v>2</v>
      </c>
      <c r="B126" s="164" t="s">
        <v>360</v>
      </c>
      <c r="C126" s="74">
        <f>C127+C128+C129+C130</f>
        <v>14432.266852000002</v>
      </c>
      <c r="D126" s="74">
        <f t="shared" ref="D126:I126" si="37">D127+D128+D129+D130</f>
        <v>14432.266852000002</v>
      </c>
      <c r="E126" s="74">
        <f t="shared" si="37"/>
        <v>2020</v>
      </c>
      <c r="F126" s="74">
        <f t="shared" si="37"/>
        <v>1978.6579999999999</v>
      </c>
      <c r="G126" s="74">
        <f t="shared" si="37"/>
        <v>1978.6579999999999</v>
      </c>
      <c r="H126" s="74">
        <f t="shared" si="37"/>
        <v>1978.6579999999999</v>
      </c>
      <c r="I126" s="74">
        <f t="shared" si="37"/>
        <v>1978.6579999999999</v>
      </c>
      <c r="J126" s="47"/>
    </row>
    <row r="127" spans="1:10" ht="51.75" x14ac:dyDescent="0.25">
      <c r="A127" s="160" t="s">
        <v>171</v>
      </c>
      <c r="B127" s="161" t="s">
        <v>344</v>
      </c>
      <c r="C127" s="91"/>
      <c r="D127" s="91"/>
      <c r="E127" s="91"/>
      <c r="F127" s="133"/>
      <c r="G127" s="133"/>
      <c r="H127" s="133"/>
      <c r="I127" s="133"/>
      <c r="J127" s="47"/>
    </row>
    <row r="128" spans="1:10" ht="34.5" x14ac:dyDescent="0.25">
      <c r="A128" s="160" t="s">
        <v>172</v>
      </c>
      <c r="B128" s="161" t="s">
        <v>345</v>
      </c>
      <c r="C128" s="91"/>
      <c r="D128" s="91"/>
      <c r="E128" s="91"/>
      <c r="F128" s="133"/>
      <c r="G128" s="133"/>
      <c r="H128" s="133"/>
      <c r="I128" s="133"/>
      <c r="J128" s="47"/>
    </row>
    <row r="129" spans="1:10" ht="34.5" x14ac:dyDescent="0.25">
      <c r="A129" s="160" t="s">
        <v>175</v>
      </c>
      <c r="B129" s="161" t="s">
        <v>346</v>
      </c>
      <c r="C129" s="91"/>
      <c r="D129" s="91"/>
      <c r="E129" s="91"/>
      <c r="F129" s="133"/>
      <c r="G129" s="133"/>
      <c r="H129" s="133"/>
      <c r="I129" s="133"/>
      <c r="J129" s="47"/>
    </row>
    <row r="130" spans="1:10" s="190" customFormat="1" ht="34.5" x14ac:dyDescent="0.25">
      <c r="A130" s="160" t="s">
        <v>176</v>
      </c>
      <c r="B130" s="161" t="s">
        <v>347</v>
      </c>
      <c r="C130" s="195">
        <f>SUM(C131:C160)</f>
        <v>14432.266852000002</v>
      </c>
      <c r="D130" s="195">
        <f t="shared" ref="D130:I130" si="38">SUM(D131:D160)</f>
        <v>14432.266852000002</v>
      </c>
      <c r="E130" s="195">
        <f t="shared" si="38"/>
        <v>2020</v>
      </c>
      <c r="F130" s="195">
        <f t="shared" si="38"/>
        <v>1978.6579999999999</v>
      </c>
      <c r="G130" s="195">
        <f t="shared" si="38"/>
        <v>1978.6579999999999</v>
      </c>
      <c r="H130" s="195">
        <f t="shared" si="38"/>
        <v>1978.6579999999999</v>
      </c>
      <c r="I130" s="195">
        <f t="shared" si="38"/>
        <v>1978.6579999999999</v>
      </c>
      <c r="J130" s="189"/>
    </row>
    <row r="131" spans="1:10" ht="22.5" customHeight="1" x14ac:dyDescent="0.25">
      <c r="A131" s="191">
        <v>1</v>
      </c>
      <c r="B131" s="192" t="s">
        <v>388</v>
      </c>
      <c r="C131" s="138">
        <v>700</v>
      </c>
      <c r="D131" s="138">
        <v>700</v>
      </c>
      <c r="E131" s="138">
        <v>53.76</v>
      </c>
      <c r="F131" s="138">
        <v>53.76</v>
      </c>
      <c r="G131" s="138">
        <v>53.76</v>
      </c>
      <c r="H131" s="138">
        <v>53.76</v>
      </c>
      <c r="I131" s="138">
        <v>53.76</v>
      </c>
      <c r="J131" s="47"/>
    </row>
    <row r="132" spans="1:10" ht="22.5" customHeight="1" x14ac:dyDescent="0.25">
      <c r="A132" s="191">
        <v>2</v>
      </c>
      <c r="B132" s="192" t="s">
        <v>389</v>
      </c>
      <c r="C132" s="138">
        <v>939.46100000000001</v>
      </c>
      <c r="D132" s="138">
        <v>939.46100000000001</v>
      </c>
      <c r="E132" s="138">
        <v>157.46</v>
      </c>
      <c r="F132" s="138">
        <v>157.46</v>
      </c>
      <c r="G132" s="138">
        <v>157.46</v>
      </c>
      <c r="H132" s="138">
        <v>157.46</v>
      </c>
      <c r="I132" s="138">
        <v>157.46</v>
      </c>
      <c r="J132" s="47"/>
    </row>
    <row r="133" spans="1:10" ht="31.5" x14ac:dyDescent="0.25">
      <c r="A133" s="191">
        <v>3</v>
      </c>
      <c r="B133" s="192" t="s">
        <v>390</v>
      </c>
      <c r="C133" s="138">
        <v>320</v>
      </c>
      <c r="D133" s="138">
        <v>320</v>
      </c>
      <c r="E133" s="138">
        <v>41.28</v>
      </c>
      <c r="F133" s="138">
        <v>41.28</v>
      </c>
      <c r="G133" s="138">
        <v>41.28</v>
      </c>
      <c r="H133" s="138">
        <v>41.28</v>
      </c>
      <c r="I133" s="138">
        <v>41.28</v>
      </c>
      <c r="J133" s="47"/>
    </row>
    <row r="134" spans="1:10" ht="24" customHeight="1" x14ac:dyDescent="0.25">
      <c r="A134" s="191">
        <v>4</v>
      </c>
      <c r="B134" s="192" t="s">
        <v>391</v>
      </c>
      <c r="C134" s="138">
        <v>463.39075800000001</v>
      </c>
      <c r="D134" s="138">
        <v>463.39075800000001</v>
      </c>
      <c r="E134" s="138">
        <v>65.619</v>
      </c>
      <c r="F134" s="138">
        <v>65.619</v>
      </c>
      <c r="G134" s="138">
        <v>65.619</v>
      </c>
      <c r="H134" s="138">
        <v>65.619</v>
      </c>
      <c r="I134" s="138">
        <v>65.619</v>
      </c>
      <c r="J134" s="47"/>
    </row>
    <row r="135" spans="1:10" ht="31.5" x14ac:dyDescent="0.25">
      <c r="A135" s="191">
        <v>5</v>
      </c>
      <c r="B135" s="192" t="s">
        <v>392</v>
      </c>
      <c r="C135" s="138">
        <v>344.18193000000002</v>
      </c>
      <c r="D135" s="138">
        <v>344.18193000000002</v>
      </c>
      <c r="E135" s="138">
        <v>48.860999999999997</v>
      </c>
      <c r="F135" s="138">
        <v>48.860999999999997</v>
      </c>
      <c r="G135" s="138">
        <v>48.860999999999997</v>
      </c>
      <c r="H135" s="138">
        <v>48.860999999999997</v>
      </c>
      <c r="I135" s="138">
        <v>48.860999999999997</v>
      </c>
      <c r="J135" s="47"/>
    </row>
    <row r="136" spans="1:10" ht="31.5" x14ac:dyDescent="0.25">
      <c r="A136" s="191">
        <v>6</v>
      </c>
      <c r="B136" s="192" t="s">
        <v>393</v>
      </c>
      <c r="C136" s="138">
        <v>200</v>
      </c>
      <c r="D136" s="138">
        <v>200</v>
      </c>
      <c r="E136" s="138">
        <v>41.2</v>
      </c>
      <c r="F136" s="138">
        <v>41.2</v>
      </c>
      <c r="G136" s="138">
        <v>41.2</v>
      </c>
      <c r="H136" s="138">
        <v>41.2</v>
      </c>
      <c r="I136" s="138">
        <v>41.2</v>
      </c>
      <c r="J136" s="47"/>
    </row>
    <row r="137" spans="1:10" ht="31.5" x14ac:dyDescent="0.25">
      <c r="A137" s="191">
        <v>7</v>
      </c>
      <c r="B137" s="192" t="s">
        <v>394</v>
      </c>
      <c r="C137" s="138">
        <v>250</v>
      </c>
      <c r="D137" s="138">
        <v>250</v>
      </c>
      <c r="E137" s="138">
        <v>51.5</v>
      </c>
      <c r="F137" s="138">
        <v>51.5</v>
      </c>
      <c r="G137" s="138">
        <v>51.5</v>
      </c>
      <c r="H137" s="138">
        <v>51.5</v>
      </c>
      <c r="I137" s="138">
        <v>51.5</v>
      </c>
      <c r="J137" s="47"/>
    </row>
    <row r="138" spans="1:10" ht="31.5" x14ac:dyDescent="0.25">
      <c r="A138" s="191">
        <v>8</v>
      </c>
      <c r="B138" s="192" t="s">
        <v>395</v>
      </c>
      <c r="C138" s="138">
        <v>219.99</v>
      </c>
      <c r="D138" s="138">
        <v>219.99</v>
      </c>
      <c r="E138" s="138">
        <v>45.32</v>
      </c>
      <c r="F138" s="138">
        <v>45.32</v>
      </c>
      <c r="G138" s="138">
        <v>45.32</v>
      </c>
      <c r="H138" s="138">
        <v>45.32</v>
      </c>
      <c r="I138" s="138">
        <v>45.32</v>
      </c>
      <c r="J138" s="47"/>
    </row>
    <row r="139" spans="1:10" ht="31.5" x14ac:dyDescent="0.25">
      <c r="A139" s="191">
        <v>9</v>
      </c>
      <c r="B139" s="192" t="s">
        <v>396</v>
      </c>
      <c r="C139" s="138">
        <v>262.669195</v>
      </c>
      <c r="D139" s="138">
        <v>262.669195</v>
      </c>
      <c r="E139" s="138">
        <v>33.792000000000002</v>
      </c>
      <c r="F139" s="138">
        <v>33.792000000000002</v>
      </c>
      <c r="G139" s="138">
        <v>33.792000000000002</v>
      </c>
      <c r="H139" s="138">
        <v>33.792000000000002</v>
      </c>
      <c r="I139" s="138">
        <v>33.792000000000002</v>
      </c>
      <c r="J139" s="47"/>
    </row>
    <row r="140" spans="1:10" ht="47.25" x14ac:dyDescent="0.25">
      <c r="A140" s="191">
        <v>10</v>
      </c>
      <c r="B140" s="192" t="s">
        <v>397</v>
      </c>
      <c r="C140" s="138">
        <v>898.87844299999995</v>
      </c>
      <c r="D140" s="138">
        <v>898.87844299999995</v>
      </c>
      <c r="E140" s="138">
        <v>115.81100000000001</v>
      </c>
      <c r="F140" s="138">
        <v>74.477999999999994</v>
      </c>
      <c r="G140" s="138">
        <v>74.477999999999994</v>
      </c>
      <c r="H140" s="138">
        <v>74.477999999999994</v>
      </c>
      <c r="I140" s="138">
        <v>74.477999999999994</v>
      </c>
      <c r="J140" s="47"/>
    </row>
    <row r="141" spans="1:10" ht="31.5" x14ac:dyDescent="0.25">
      <c r="A141" s="191">
        <v>11</v>
      </c>
      <c r="B141" s="192" t="s">
        <v>398</v>
      </c>
      <c r="C141" s="138">
        <v>498.02834799999999</v>
      </c>
      <c r="D141" s="138">
        <v>498.02834799999999</v>
      </c>
      <c r="E141" s="138">
        <v>102.89700000000001</v>
      </c>
      <c r="F141" s="138">
        <v>102.89700000000001</v>
      </c>
      <c r="G141" s="138">
        <v>102.89700000000001</v>
      </c>
      <c r="H141" s="138">
        <v>102.89700000000001</v>
      </c>
      <c r="I141" s="138">
        <v>102.89700000000001</v>
      </c>
      <c r="J141" s="47"/>
    </row>
    <row r="142" spans="1:10" ht="31.5" x14ac:dyDescent="0.25">
      <c r="A142" s="191">
        <v>12</v>
      </c>
      <c r="B142" s="192" t="s">
        <v>399</v>
      </c>
      <c r="C142" s="138">
        <v>489.96376199999997</v>
      </c>
      <c r="D142" s="138">
        <v>489.96376199999997</v>
      </c>
      <c r="E142" s="138">
        <v>82.034000000000006</v>
      </c>
      <c r="F142" s="138">
        <v>82.034000000000006</v>
      </c>
      <c r="G142" s="138">
        <v>82.034000000000006</v>
      </c>
      <c r="H142" s="138">
        <v>82.034000000000006</v>
      </c>
      <c r="I142" s="138">
        <v>82.034000000000006</v>
      </c>
      <c r="J142" s="47"/>
    </row>
    <row r="143" spans="1:10" ht="47.25" x14ac:dyDescent="0.25">
      <c r="A143" s="191">
        <v>13</v>
      </c>
      <c r="B143" s="192" t="s">
        <v>400</v>
      </c>
      <c r="C143" s="138">
        <v>439.59859899999998</v>
      </c>
      <c r="D143" s="138">
        <v>439.59859899999998</v>
      </c>
      <c r="E143" s="138">
        <v>45.32</v>
      </c>
      <c r="F143" s="138">
        <v>45.32</v>
      </c>
      <c r="G143" s="138">
        <v>45.32</v>
      </c>
      <c r="H143" s="138">
        <v>45.32</v>
      </c>
      <c r="I143" s="138">
        <v>45.32</v>
      </c>
      <c r="J143" s="47"/>
    </row>
    <row r="144" spans="1:10" ht="47.25" x14ac:dyDescent="0.25">
      <c r="A144" s="191">
        <v>14</v>
      </c>
      <c r="B144" s="192" t="s">
        <v>401</v>
      </c>
      <c r="C144" s="138">
        <v>419.96081099999998</v>
      </c>
      <c r="D144" s="138">
        <v>419.96081099999998</v>
      </c>
      <c r="E144" s="138">
        <v>59.481999999999999</v>
      </c>
      <c r="F144" s="138">
        <v>59.481999999999999</v>
      </c>
      <c r="G144" s="138">
        <v>59.481999999999999</v>
      </c>
      <c r="H144" s="138">
        <v>59.481999999999999</v>
      </c>
      <c r="I144" s="138">
        <v>59.481999999999999</v>
      </c>
      <c r="J144" s="47"/>
    </row>
    <row r="145" spans="1:10" ht="47.25" x14ac:dyDescent="0.25">
      <c r="A145" s="191">
        <v>15</v>
      </c>
      <c r="B145" s="192" t="s">
        <v>402</v>
      </c>
      <c r="C145" s="138">
        <v>318.91842200000002</v>
      </c>
      <c r="D145" s="138">
        <v>318.91842200000002</v>
      </c>
      <c r="E145" s="138">
        <v>65.664000000000001</v>
      </c>
      <c r="F145" s="138">
        <v>65.664000000000001</v>
      </c>
      <c r="G145" s="138">
        <v>65.664000000000001</v>
      </c>
      <c r="H145" s="138">
        <v>65.664000000000001</v>
      </c>
      <c r="I145" s="138">
        <v>65.664000000000001</v>
      </c>
      <c r="J145" s="47"/>
    </row>
    <row r="146" spans="1:10" ht="30" x14ac:dyDescent="0.25">
      <c r="A146" s="191">
        <v>16</v>
      </c>
      <c r="B146" s="193" t="s">
        <v>403</v>
      </c>
      <c r="C146" s="138">
        <v>1047.9295059999999</v>
      </c>
      <c r="D146" s="138">
        <v>1047.9295059999999</v>
      </c>
      <c r="E146" s="138">
        <v>175.43100000000001</v>
      </c>
      <c r="F146" s="138">
        <v>175.43100000000001</v>
      </c>
      <c r="G146" s="138">
        <v>175.43100000000001</v>
      </c>
      <c r="H146" s="138">
        <v>175.43100000000001</v>
      </c>
      <c r="I146" s="138">
        <v>175.43100000000001</v>
      </c>
      <c r="J146" s="47"/>
    </row>
    <row r="147" spans="1:10" ht="60" x14ac:dyDescent="0.25">
      <c r="A147" s="191">
        <v>17</v>
      </c>
      <c r="B147" s="193" t="s">
        <v>404</v>
      </c>
      <c r="C147" s="138">
        <v>598.23025399999995</v>
      </c>
      <c r="D147" s="138">
        <v>598.23025399999995</v>
      </c>
      <c r="E147" s="138">
        <v>77.069000000000003</v>
      </c>
      <c r="F147" s="138">
        <v>77.069000000000003</v>
      </c>
      <c r="G147" s="138">
        <v>77.069000000000003</v>
      </c>
      <c r="H147" s="138">
        <v>77.069000000000003</v>
      </c>
      <c r="I147" s="138">
        <v>77.069000000000003</v>
      </c>
      <c r="J147" s="47"/>
    </row>
    <row r="148" spans="1:10" ht="24" customHeight="1" x14ac:dyDescent="0.25">
      <c r="A148" s="191">
        <v>18</v>
      </c>
      <c r="B148" s="193" t="s">
        <v>405</v>
      </c>
      <c r="C148" s="138">
        <v>199.98083099999999</v>
      </c>
      <c r="D148" s="138">
        <v>199.98083099999999</v>
      </c>
      <c r="E148" s="138">
        <v>33.799999999999997</v>
      </c>
      <c r="F148" s="138">
        <v>33.799999999999997</v>
      </c>
      <c r="G148" s="138">
        <v>33.799999999999997</v>
      </c>
      <c r="H148" s="138">
        <v>33.799999999999997</v>
      </c>
      <c r="I148" s="138">
        <v>33.799999999999997</v>
      </c>
      <c r="J148" s="47"/>
    </row>
    <row r="149" spans="1:10" ht="75" x14ac:dyDescent="0.25">
      <c r="A149" s="191">
        <v>19</v>
      </c>
      <c r="B149" s="193" t="s">
        <v>406</v>
      </c>
      <c r="C149" s="138">
        <v>599.98129900000004</v>
      </c>
      <c r="D149" s="138">
        <v>599.98129900000004</v>
      </c>
      <c r="E149" s="138">
        <v>85.8</v>
      </c>
      <c r="F149" s="138">
        <v>85.8</v>
      </c>
      <c r="G149" s="138">
        <v>85.8</v>
      </c>
      <c r="H149" s="138">
        <v>85.8</v>
      </c>
      <c r="I149" s="138">
        <v>85.8</v>
      </c>
      <c r="J149" s="47"/>
    </row>
    <row r="150" spans="1:10" ht="45" x14ac:dyDescent="0.25">
      <c r="A150" s="191">
        <v>20</v>
      </c>
      <c r="B150" s="193" t="s">
        <v>407</v>
      </c>
      <c r="C150" s="138">
        <v>978.63869699999998</v>
      </c>
      <c r="D150" s="138">
        <v>978.63869699999998</v>
      </c>
      <c r="E150" s="138">
        <v>74.444999999999993</v>
      </c>
      <c r="F150" s="138">
        <v>74.444999999999993</v>
      </c>
      <c r="G150" s="138">
        <v>74.444999999999993</v>
      </c>
      <c r="H150" s="138">
        <v>74.444999999999993</v>
      </c>
      <c r="I150" s="138">
        <v>74.444999999999993</v>
      </c>
      <c r="J150" s="47"/>
    </row>
    <row r="151" spans="1:10" ht="30" x14ac:dyDescent="0.25">
      <c r="A151" s="191">
        <v>21</v>
      </c>
      <c r="B151" s="193" t="s">
        <v>408</v>
      </c>
      <c r="C151" s="138">
        <v>149.993458</v>
      </c>
      <c r="D151" s="138">
        <v>149.993458</v>
      </c>
      <c r="E151" s="138">
        <v>19.5</v>
      </c>
      <c r="F151" s="138">
        <v>19.5</v>
      </c>
      <c r="G151" s="138">
        <v>19.5</v>
      </c>
      <c r="H151" s="138">
        <v>19.5</v>
      </c>
      <c r="I151" s="138">
        <v>19.5</v>
      </c>
      <c r="J151" s="47"/>
    </row>
    <row r="152" spans="1:10" ht="25.5" customHeight="1" x14ac:dyDescent="0.25">
      <c r="A152" s="191">
        <v>22</v>
      </c>
      <c r="B152" s="193" t="s">
        <v>409</v>
      </c>
      <c r="C152" s="138">
        <v>379.616221</v>
      </c>
      <c r="D152" s="138">
        <v>379.616221</v>
      </c>
      <c r="E152" s="138">
        <v>38.954999999999998</v>
      </c>
      <c r="F152" s="138">
        <v>38.954999999999998</v>
      </c>
      <c r="G152" s="138">
        <v>38.954999999999998</v>
      </c>
      <c r="H152" s="138">
        <v>38.954999999999998</v>
      </c>
      <c r="I152" s="138">
        <v>38.954999999999998</v>
      </c>
      <c r="J152" s="47"/>
    </row>
    <row r="153" spans="1:10" ht="31.5" x14ac:dyDescent="0.25">
      <c r="A153" s="191">
        <v>23</v>
      </c>
      <c r="B153" s="194" t="s">
        <v>410</v>
      </c>
      <c r="C153" s="138">
        <v>503.43983300000002</v>
      </c>
      <c r="D153" s="138">
        <v>503.43983300000002</v>
      </c>
      <c r="E153" s="138">
        <v>64.564999999999998</v>
      </c>
      <c r="F153" s="138">
        <v>64.564999999999998</v>
      </c>
      <c r="G153" s="138">
        <v>64.564999999999998</v>
      </c>
      <c r="H153" s="138">
        <v>64.564999999999998</v>
      </c>
      <c r="I153" s="138">
        <v>64.564999999999998</v>
      </c>
      <c r="J153" s="47"/>
    </row>
    <row r="154" spans="1:10" ht="31.5" x14ac:dyDescent="0.25">
      <c r="A154" s="191">
        <v>24</v>
      </c>
      <c r="B154" s="194" t="s">
        <v>411</v>
      </c>
      <c r="C154" s="138">
        <v>297.12</v>
      </c>
      <c r="D154" s="138">
        <v>297.12</v>
      </c>
      <c r="E154" s="138">
        <v>38.521999999999998</v>
      </c>
      <c r="F154" s="138">
        <v>38.521999999999998</v>
      </c>
      <c r="G154" s="138">
        <v>38.521999999999998</v>
      </c>
      <c r="H154" s="138">
        <v>38.521999999999998</v>
      </c>
      <c r="I154" s="138">
        <v>38.521999999999998</v>
      </c>
      <c r="J154" s="47"/>
    </row>
    <row r="155" spans="1:10" ht="31.5" x14ac:dyDescent="0.25">
      <c r="A155" s="191">
        <v>25</v>
      </c>
      <c r="B155" s="194" t="s">
        <v>412</v>
      </c>
      <c r="C155" s="138">
        <v>296.44</v>
      </c>
      <c r="D155" s="138">
        <v>296.44</v>
      </c>
      <c r="E155" s="138">
        <v>35.18</v>
      </c>
      <c r="F155" s="138">
        <v>35.18</v>
      </c>
      <c r="G155" s="138">
        <v>35.18</v>
      </c>
      <c r="H155" s="138">
        <v>35.18</v>
      </c>
      <c r="I155" s="138">
        <v>35.18</v>
      </c>
      <c r="J155" s="47"/>
    </row>
    <row r="156" spans="1:10" ht="31.5" x14ac:dyDescent="0.25">
      <c r="A156" s="191">
        <v>26</v>
      </c>
      <c r="B156" s="194" t="s">
        <v>413</v>
      </c>
      <c r="C156" s="138">
        <v>520.04099699999995</v>
      </c>
      <c r="D156" s="138">
        <v>520.04099699999995</v>
      </c>
      <c r="E156" s="138">
        <v>67.305999999999997</v>
      </c>
      <c r="F156" s="138">
        <v>67.296999999999997</v>
      </c>
      <c r="G156" s="138">
        <v>67.296999999999997</v>
      </c>
      <c r="H156" s="138">
        <v>67.296999999999997</v>
      </c>
      <c r="I156" s="138">
        <v>67.296999999999997</v>
      </c>
      <c r="J156" s="47"/>
    </row>
    <row r="157" spans="1:10" ht="47.25" x14ac:dyDescent="0.25">
      <c r="A157" s="191">
        <v>27</v>
      </c>
      <c r="B157" s="194" t="s">
        <v>414</v>
      </c>
      <c r="C157" s="138">
        <v>231.149</v>
      </c>
      <c r="D157" s="138">
        <v>231.149</v>
      </c>
      <c r="E157" s="138">
        <v>35.228000000000002</v>
      </c>
      <c r="F157" s="138">
        <v>35.228000000000002</v>
      </c>
      <c r="G157" s="138">
        <v>35.228000000000002</v>
      </c>
      <c r="H157" s="138">
        <v>35.228000000000002</v>
      </c>
      <c r="I157" s="138">
        <v>35.228000000000002</v>
      </c>
      <c r="J157" s="47"/>
    </row>
    <row r="158" spans="1:10" ht="47.25" x14ac:dyDescent="0.25">
      <c r="A158" s="191">
        <v>28</v>
      </c>
      <c r="B158" s="194" t="s">
        <v>415</v>
      </c>
      <c r="C158" s="138">
        <v>81.811000000000007</v>
      </c>
      <c r="D158" s="138">
        <v>81.811000000000007</v>
      </c>
      <c r="E158" s="138">
        <v>11.699</v>
      </c>
      <c r="F158" s="138">
        <v>11.699</v>
      </c>
      <c r="G158" s="138">
        <v>11.699</v>
      </c>
      <c r="H158" s="138">
        <v>11.699</v>
      </c>
      <c r="I158" s="138">
        <v>11.699</v>
      </c>
      <c r="J158" s="47"/>
    </row>
    <row r="159" spans="1:10" ht="47.25" x14ac:dyDescent="0.25">
      <c r="A159" s="191">
        <v>29</v>
      </c>
      <c r="B159" s="194" t="s">
        <v>416</v>
      </c>
      <c r="C159" s="138">
        <v>1163.8473770000001</v>
      </c>
      <c r="D159" s="138">
        <v>1163.8473770000001</v>
      </c>
      <c r="E159" s="138">
        <v>164.81700000000001</v>
      </c>
      <c r="F159" s="138">
        <v>164.81700000000001</v>
      </c>
      <c r="G159" s="138">
        <v>164.81700000000001</v>
      </c>
      <c r="H159" s="138">
        <v>164.81700000000001</v>
      </c>
      <c r="I159" s="138">
        <v>164.81700000000001</v>
      </c>
      <c r="J159" s="47"/>
    </row>
    <row r="160" spans="1:10" ht="47.25" x14ac:dyDescent="0.25">
      <c r="A160" s="191">
        <v>30</v>
      </c>
      <c r="B160" s="194" t="s">
        <v>417</v>
      </c>
      <c r="C160" s="138">
        <v>619.00711100000001</v>
      </c>
      <c r="D160" s="138">
        <v>619.00711100000001</v>
      </c>
      <c r="E160" s="138">
        <v>87.683000000000007</v>
      </c>
      <c r="F160" s="138">
        <v>87.683000000000007</v>
      </c>
      <c r="G160" s="138">
        <v>87.683000000000007</v>
      </c>
      <c r="H160" s="138">
        <v>87.683000000000007</v>
      </c>
      <c r="I160" s="138">
        <v>87.683000000000007</v>
      </c>
      <c r="J160" s="47"/>
    </row>
    <row r="161" spans="1:10" ht="66" x14ac:dyDescent="0.25">
      <c r="A161" s="169" t="s">
        <v>3</v>
      </c>
      <c r="B161" s="167" t="s">
        <v>361</v>
      </c>
      <c r="C161" s="74">
        <f>C162+C163+C164+C165</f>
        <v>151.999967</v>
      </c>
      <c r="D161" s="74">
        <f t="shared" ref="D161:I161" si="39">D162+D163+D164+D165</f>
        <v>151.999967</v>
      </c>
      <c r="E161" s="74">
        <f t="shared" si="39"/>
        <v>19</v>
      </c>
      <c r="F161" s="74">
        <f t="shared" si="39"/>
        <v>19</v>
      </c>
      <c r="G161" s="74">
        <f t="shared" si="39"/>
        <v>19</v>
      </c>
      <c r="H161" s="74">
        <f t="shared" si="39"/>
        <v>19</v>
      </c>
      <c r="I161" s="74">
        <f t="shared" si="39"/>
        <v>19</v>
      </c>
      <c r="J161" s="47"/>
    </row>
    <row r="162" spans="1:10" ht="51.75" x14ac:dyDescent="0.25">
      <c r="A162" s="160" t="s">
        <v>171</v>
      </c>
      <c r="B162" s="161" t="s">
        <v>344</v>
      </c>
      <c r="C162" s="91"/>
      <c r="D162" s="91"/>
      <c r="E162" s="91"/>
      <c r="F162" s="133"/>
      <c r="G162" s="133"/>
      <c r="H162" s="133"/>
      <c r="I162" s="133"/>
      <c r="J162" s="47"/>
    </row>
    <row r="163" spans="1:10" ht="34.5" x14ac:dyDescent="0.25">
      <c r="A163" s="160" t="s">
        <v>172</v>
      </c>
      <c r="B163" s="161" t="s">
        <v>345</v>
      </c>
      <c r="C163" s="91"/>
      <c r="D163" s="91"/>
      <c r="E163" s="91"/>
      <c r="F163" s="133"/>
      <c r="G163" s="133"/>
      <c r="H163" s="133"/>
      <c r="I163" s="133"/>
      <c r="J163" s="47"/>
    </row>
    <row r="164" spans="1:10" ht="34.5" x14ac:dyDescent="0.25">
      <c r="A164" s="160" t="s">
        <v>175</v>
      </c>
      <c r="B164" s="161" t="s">
        <v>346</v>
      </c>
      <c r="C164" s="91"/>
      <c r="D164" s="91"/>
      <c r="E164" s="91"/>
      <c r="F164" s="133"/>
      <c r="G164" s="133"/>
      <c r="H164" s="133"/>
      <c r="I164" s="133"/>
      <c r="J164" s="47"/>
    </row>
    <row r="165" spans="1:10" ht="34.5" x14ac:dyDescent="0.25">
      <c r="A165" s="160" t="s">
        <v>176</v>
      </c>
      <c r="B165" s="161" t="s">
        <v>347</v>
      </c>
      <c r="C165" s="187">
        <f>C166+C167</f>
        <v>151.999967</v>
      </c>
      <c r="D165" s="187">
        <f t="shared" ref="D165:I165" si="40">D166+D167</f>
        <v>151.999967</v>
      </c>
      <c r="E165" s="187">
        <f t="shared" si="40"/>
        <v>19</v>
      </c>
      <c r="F165" s="187">
        <f t="shared" si="40"/>
        <v>19</v>
      </c>
      <c r="G165" s="187">
        <f t="shared" si="40"/>
        <v>19</v>
      </c>
      <c r="H165" s="187">
        <f t="shared" si="40"/>
        <v>19</v>
      </c>
      <c r="I165" s="187">
        <f t="shared" si="40"/>
        <v>19</v>
      </c>
      <c r="J165" s="47"/>
    </row>
    <row r="166" spans="1:10" ht="54.75" customHeight="1" x14ac:dyDescent="0.25">
      <c r="A166" s="191">
        <v>1</v>
      </c>
      <c r="B166" s="194" t="s">
        <v>418</v>
      </c>
      <c r="C166" s="138">
        <v>54</v>
      </c>
      <c r="D166" s="138">
        <v>54</v>
      </c>
      <c r="E166" s="138">
        <v>7</v>
      </c>
      <c r="F166" s="138">
        <v>7</v>
      </c>
      <c r="G166" s="138">
        <v>7</v>
      </c>
      <c r="H166" s="138">
        <v>7</v>
      </c>
      <c r="I166" s="138">
        <v>7</v>
      </c>
      <c r="J166" s="47"/>
    </row>
    <row r="167" spans="1:10" ht="42" customHeight="1" x14ac:dyDescent="0.25">
      <c r="A167" s="191">
        <v>2</v>
      </c>
      <c r="B167" s="194" t="s">
        <v>419</v>
      </c>
      <c r="C167" s="138">
        <v>97.999966999999998</v>
      </c>
      <c r="D167" s="138">
        <v>97.999966999999998</v>
      </c>
      <c r="E167" s="138">
        <v>12</v>
      </c>
      <c r="F167" s="138">
        <v>12</v>
      </c>
      <c r="G167" s="138">
        <v>12</v>
      </c>
      <c r="H167" s="138">
        <v>12</v>
      </c>
      <c r="I167" s="138">
        <v>12</v>
      </c>
      <c r="J167" s="47"/>
    </row>
    <row r="168" spans="1:10" ht="32.25" customHeight="1" x14ac:dyDescent="0.25">
      <c r="A168" s="169" t="s">
        <v>6</v>
      </c>
      <c r="B168" s="167" t="s">
        <v>362</v>
      </c>
      <c r="C168" s="135">
        <f>C169+C204</f>
        <v>0</v>
      </c>
      <c r="D168" s="135">
        <f t="shared" ref="D168:I168" si="41">D169+D204</f>
        <v>0</v>
      </c>
      <c r="E168" s="135">
        <f t="shared" si="41"/>
        <v>5942.9999999999991</v>
      </c>
      <c r="F168" s="135">
        <f t="shared" si="41"/>
        <v>5902.9259999999986</v>
      </c>
      <c r="G168" s="135">
        <f t="shared" si="41"/>
        <v>5902.9259999999986</v>
      </c>
      <c r="H168" s="135">
        <f t="shared" si="41"/>
        <v>5902.9259999999986</v>
      </c>
      <c r="I168" s="135">
        <f t="shared" si="41"/>
        <v>5902.9259999999986</v>
      </c>
      <c r="J168" s="47"/>
    </row>
    <row r="169" spans="1:10" s="58" customFormat="1" ht="31.5" x14ac:dyDescent="0.25">
      <c r="A169" s="131" t="s">
        <v>1</v>
      </c>
      <c r="B169" s="132" t="s">
        <v>56</v>
      </c>
      <c r="C169" s="74">
        <f>C170+C171+C172+C173</f>
        <v>0</v>
      </c>
      <c r="D169" s="74">
        <f t="shared" ref="D169:I169" si="42">D170+D171+D172+D173</f>
        <v>0</v>
      </c>
      <c r="E169" s="74">
        <f t="shared" si="42"/>
        <v>5824.9999999999991</v>
      </c>
      <c r="F169" s="74">
        <f t="shared" si="42"/>
        <v>5788.9259999999986</v>
      </c>
      <c r="G169" s="74">
        <f t="shared" si="42"/>
        <v>5788.9259999999986</v>
      </c>
      <c r="H169" s="74">
        <f t="shared" si="42"/>
        <v>5788.9259999999986</v>
      </c>
      <c r="I169" s="74">
        <f t="shared" si="42"/>
        <v>5788.9259999999986</v>
      </c>
      <c r="J169" s="188"/>
    </row>
    <row r="170" spans="1:10" s="58" customFormat="1" ht="51.75" x14ac:dyDescent="0.25">
      <c r="A170" s="160" t="s">
        <v>171</v>
      </c>
      <c r="B170" s="161" t="s">
        <v>344</v>
      </c>
      <c r="C170" s="74"/>
      <c r="D170" s="74"/>
      <c r="E170" s="74"/>
      <c r="F170" s="184"/>
      <c r="G170" s="184"/>
      <c r="H170" s="184"/>
      <c r="I170" s="184"/>
      <c r="J170" s="188"/>
    </row>
    <row r="171" spans="1:10" s="58" customFormat="1" ht="34.5" x14ac:dyDescent="0.25">
      <c r="A171" s="160" t="s">
        <v>172</v>
      </c>
      <c r="B171" s="161" t="s">
        <v>345</v>
      </c>
      <c r="C171" s="74"/>
      <c r="D171" s="74"/>
      <c r="E171" s="74"/>
      <c r="F171" s="184"/>
      <c r="G171" s="184"/>
      <c r="H171" s="184"/>
      <c r="I171" s="184"/>
      <c r="J171" s="188"/>
    </row>
    <row r="172" spans="1:10" s="58" customFormat="1" ht="34.5" x14ac:dyDescent="0.25">
      <c r="A172" s="160" t="s">
        <v>175</v>
      </c>
      <c r="B172" s="161" t="s">
        <v>346</v>
      </c>
      <c r="C172" s="74"/>
      <c r="D172" s="74"/>
      <c r="E172" s="74"/>
      <c r="F172" s="184"/>
      <c r="G172" s="184"/>
      <c r="H172" s="184"/>
      <c r="I172" s="184"/>
      <c r="J172" s="188"/>
    </row>
    <row r="173" spans="1:10" s="58" customFormat="1" ht="34.5" x14ac:dyDescent="0.25">
      <c r="A173" s="160" t="s">
        <v>176</v>
      </c>
      <c r="B173" s="161" t="s">
        <v>347</v>
      </c>
      <c r="C173" s="187">
        <f>SUM(C174:C203)</f>
        <v>0</v>
      </c>
      <c r="D173" s="187">
        <f t="shared" ref="D173:I173" si="43">SUM(D174:D203)</f>
        <v>0</v>
      </c>
      <c r="E173" s="187">
        <f t="shared" si="43"/>
        <v>5824.9999999999991</v>
      </c>
      <c r="F173" s="187">
        <f t="shared" si="43"/>
        <v>5788.9259999999986</v>
      </c>
      <c r="G173" s="187">
        <f t="shared" si="43"/>
        <v>5788.9259999999986</v>
      </c>
      <c r="H173" s="187">
        <f t="shared" si="43"/>
        <v>5788.9259999999986</v>
      </c>
      <c r="I173" s="187">
        <f t="shared" si="43"/>
        <v>5788.9259999999986</v>
      </c>
      <c r="J173" s="188"/>
    </row>
    <row r="174" spans="1:10" ht="24" customHeight="1" x14ac:dyDescent="0.25">
      <c r="A174" s="191">
        <v>1</v>
      </c>
      <c r="B174" s="192" t="s">
        <v>388</v>
      </c>
      <c r="C174" s="91"/>
      <c r="D174" s="91"/>
      <c r="E174" s="138">
        <v>156.24</v>
      </c>
      <c r="F174" s="138">
        <v>156.24</v>
      </c>
      <c r="G174" s="138">
        <v>156.24</v>
      </c>
      <c r="H174" s="138">
        <v>156.24</v>
      </c>
      <c r="I174" s="138">
        <v>156.24</v>
      </c>
      <c r="J174" s="47"/>
    </row>
    <row r="175" spans="1:10" ht="27" customHeight="1" x14ac:dyDescent="0.25">
      <c r="A175" s="191">
        <v>2</v>
      </c>
      <c r="B175" s="192" t="s">
        <v>389</v>
      </c>
      <c r="C175" s="91"/>
      <c r="D175" s="91"/>
      <c r="E175" s="138">
        <v>453.17500000000001</v>
      </c>
      <c r="F175" s="138">
        <v>453.16500000000002</v>
      </c>
      <c r="G175" s="138">
        <v>453.16500000000002</v>
      </c>
      <c r="H175" s="138">
        <v>453.16500000000002</v>
      </c>
      <c r="I175" s="138">
        <v>453.16500000000002</v>
      </c>
      <c r="J175" s="47"/>
    </row>
    <row r="176" spans="1:10" ht="31.5" x14ac:dyDescent="0.25">
      <c r="A176" s="191">
        <v>3</v>
      </c>
      <c r="B176" s="192" t="s">
        <v>390</v>
      </c>
      <c r="C176" s="91"/>
      <c r="D176" s="91"/>
      <c r="E176" s="138">
        <v>118.71</v>
      </c>
      <c r="F176" s="138">
        <v>118.71</v>
      </c>
      <c r="G176" s="138">
        <v>118.71</v>
      </c>
      <c r="H176" s="138">
        <v>118.71</v>
      </c>
      <c r="I176" s="138">
        <v>118.71</v>
      </c>
      <c r="J176" s="47"/>
    </row>
    <row r="177" spans="1:10" ht="23.25" customHeight="1" x14ac:dyDescent="0.25">
      <c r="A177" s="191">
        <v>4</v>
      </c>
      <c r="B177" s="192" t="s">
        <v>391</v>
      </c>
      <c r="C177" s="91"/>
      <c r="D177" s="91"/>
      <c r="E177" s="138">
        <v>189.28100000000001</v>
      </c>
      <c r="F177" s="138">
        <v>189.28100000000001</v>
      </c>
      <c r="G177" s="138">
        <v>189.28100000000001</v>
      </c>
      <c r="H177" s="138">
        <v>189.28100000000001</v>
      </c>
      <c r="I177" s="138">
        <v>189.28100000000001</v>
      </c>
      <c r="J177" s="47"/>
    </row>
    <row r="178" spans="1:10" ht="31.5" x14ac:dyDescent="0.25">
      <c r="A178" s="191">
        <v>5</v>
      </c>
      <c r="B178" s="192" t="s">
        <v>392</v>
      </c>
      <c r="C178" s="91"/>
      <c r="D178" s="91"/>
      <c r="E178" s="138">
        <v>140.874</v>
      </c>
      <c r="F178" s="138">
        <v>140.874</v>
      </c>
      <c r="G178" s="138">
        <v>140.874</v>
      </c>
      <c r="H178" s="138">
        <v>140.874</v>
      </c>
      <c r="I178" s="138">
        <v>140.874</v>
      </c>
      <c r="J178" s="47"/>
    </row>
    <row r="179" spans="1:10" ht="34.5" customHeight="1" x14ac:dyDescent="0.25">
      <c r="A179" s="191">
        <v>6</v>
      </c>
      <c r="B179" s="192" t="s">
        <v>393</v>
      </c>
      <c r="C179" s="91"/>
      <c r="D179" s="91"/>
      <c r="E179" s="138">
        <v>118.8</v>
      </c>
      <c r="F179" s="138">
        <v>118.8</v>
      </c>
      <c r="G179" s="138">
        <v>118.8</v>
      </c>
      <c r="H179" s="138">
        <v>118.8</v>
      </c>
      <c r="I179" s="138">
        <v>118.8</v>
      </c>
      <c r="J179" s="47"/>
    </row>
    <row r="180" spans="1:10" ht="31.5" x14ac:dyDescent="0.25">
      <c r="A180" s="191">
        <v>7</v>
      </c>
      <c r="B180" s="192" t="s">
        <v>394</v>
      </c>
      <c r="C180" s="91"/>
      <c r="D180" s="91"/>
      <c r="E180" s="138">
        <v>148.5</v>
      </c>
      <c r="F180" s="138">
        <v>148.5</v>
      </c>
      <c r="G180" s="138">
        <v>148.5</v>
      </c>
      <c r="H180" s="138">
        <v>148.5</v>
      </c>
      <c r="I180" s="138">
        <v>148.5</v>
      </c>
      <c r="J180" s="47"/>
    </row>
    <row r="181" spans="1:10" ht="31.5" x14ac:dyDescent="0.25">
      <c r="A181" s="191">
        <v>8</v>
      </c>
      <c r="B181" s="192" t="s">
        <v>395</v>
      </c>
      <c r="C181" s="91"/>
      <c r="D181" s="91"/>
      <c r="E181" s="138">
        <v>130.66999999999999</v>
      </c>
      <c r="F181" s="138">
        <v>130.66999999999999</v>
      </c>
      <c r="G181" s="138">
        <v>130.66999999999999</v>
      </c>
      <c r="H181" s="138">
        <v>130.66999999999999</v>
      </c>
      <c r="I181" s="138">
        <v>130.66999999999999</v>
      </c>
      <c r="J181" s="47"/>
    </row>
    <row r="182" spans="1:10" ht="31.5" x14ac:dyDescent="0.25">
      <c r="A182" s="191">
        <v>9</v>
      </c>
      <c r="B182" s="192" t="s">
        <v>396</v>
      </c>
      <c r="C182" s="91"/>
      <c r="D182" s="91"/>
      <c r="E182" s="138">
        <v>97.447000000000003</v>
      </c>
      <c r="F182" s="138">
        <v>97.447000000000003</v>
      </c>
      <c r="G182" s="138">
        <v>97.447000000000003</v>
      </c>
      <c r="H182" s="138">
        <v>97.447000000000003</v>
      </c>
      <c r="I182" s="138">
        <v>97.447000000000003</v>
      </c>
      <c r="J182" s="47"/>
    </row>
    <row r="183" spans="1:10" ht="47.25" x14ac:dyDescent="0.25">
      <c r="A183" s="191">
        <v>10</v>
      </c>
      <c r="B183" s="192" t="s">
        <v>397</v>
      </c>
      <c r="C183" s="91"/>
      <c r="D183" s="91"/>
      <c r="E183" s="138">
        <v>333.97500000000002</v>
      </c>
      <c r="F183" s="138">
        <v>297.911</v>
      </c>
      <c r="G183" s="138">
        <v>297.911</v>
      </c>
      <c r="H183" s="138">
        <v>297.911</v>
      </c>
      <c r="I183" s="138">
        <v>297.911</v>
      </c>
      <c r="J183" s="47"/>
    </row>
    <row r="184" spans="1:10" ht="31.5" x14ac:dyDescent="0.25">
      <c r="A184" s="191">
        <v>11</v>
      </c>
      <c r="B184" s="192" t="s">
        <v>398</v>
      </c>
      <c r="C184" s="91"/>
      <c r="D184" s="91"/>
      <c r="E184" s="138">
        <v>296.70299999999997</v>
      </c>
      <c r="F184" s="138">
        <v>296.70299999999997</v>
      </c>
      <c r="G184" s="138">
        <v>296.70299999999997</v>
      </c>
      <c r="H184" s="138">
        <v>296.70299999999997</v>
      </c>
      <c r="I184" s="138">
        <v>296.70299999999997</v>
      </c>
      <c r="J184" s="47"/>
    </row>
    <row r="185" spans="1:10" ht="31.5" x14ac:dyDescent="0.25">
      <c r="A185" s="191">
        <v>12</v>
      </c>
      <c r="B185" s="192" t="s">
        <v>399</v>
      </c>
      <c r="C185" s="91"/>
      <c r="D185" s="91"/>
      <c r="E185" s="138">
        <v>236.47200000000001</v>
      </c>
      <c r="F185" s="138">
        <v>236.47200000000001</v>
      </c>
      <c r="G185" s="138">
        <v>236.47200000000001</v>
      </c>
      <c r="H185" s="138">
        <v>236.47200000000001</v>
      </c>
      <c r="I185" s="138">
        <v>236.47200000000001</v>
      </c>
      <c r="J185" s="47"/>
    </row>
    <row r="186" spans="1:10" ht="47.25" x14ac:dyDescent="0.25">
      <c r="A186" s="191">
        <v>13</v>
      </c>
      <c r="B186" s="192" t="s">
        <v>400</v>
      </c>
      <c r="C186" s="91"/>
      <c r="D186" s="91"/>
      <c r="E186" s="138">
        <v>130.66999999999999</v>
      </c>
      <c r="F186" s="138">
        <v>130.66999999999999</v>
      </c>
      <c r="G186" s="138">
        <v>130.66999999999999</v>
      </c>
      <c r="H186" s="138">
        <v>130.66999999999999</v>
      </c>
      <c r="I186" s="138">
        <v>130.66999999999999</v>
      </c>
      <c r="J186" s="47"/>
    </row>
    <row r="187" spans="1:10" ht="47.25" x14ac:dyDescent="0.25">
      <c r="A187" s="191">
        <v>14</v>
      </c>
      <c r="B187" s="192" t="s">
        <v>401</v>
      </c>
      <c r="C187" s="91"/>
      <c r="D187" s="91"/>
      <c r="E187" s="138">
        <v>171.517</v>
      </c>
      <c r="F187" s="138">
        <v>171.517</v>
      </c>
      <c r="G187" s="138">
        <v>171.517</v>
      </c>
      <c r="H187" s="138">
        <v>171.517</v>
      </c>
      <c r="I187" s="138">
        <v>171.517</v>
      </c>
      <c r="J187" s="47"/>
    </row>
    <row r="188" spans="1:10" ht="47.25" x14ac:dyDescent="0.25">
      <c r="A188" s="191">
        <v>15</v>
      </c>
      <c r="B188" s="192" t="s">
        <v>402</v>
      </c>
      <c r="C188" s="91"/>
      <c r="D188" s="91"/>
      <c r="E188" s="138">
        <v>189.46600000000001</v>
      </c>
      <c r="F188" s="138">
        <v>189.46600000000001</v>
      </c>
      <c r="G188" s="138">
        <v>189.46600000000001</v>
      </c>
      <c r="H188" s="138">
        <v>189.46600000000001</v>
      </c>
      <c r="I188" s="138">
        <v>189.46600000000001</v>
      </c>
      <c r="J188" s="47"/>
    </row>
    <row r="189" spans="1:10" ht="30" x14ac:dyDescent="0.25">
      <c r="A189" s="191">
        <v>16</v>
      </c>
      <c r="B189" s="193" t="s">
        <v>403</v>
      </c>
      <c r="C189" s="91"/>
      <c r="D189" s="91"/>
      <c r="E189" s="138">
        <v>505.89</v>
      </c>
      <c r="F189" s="138">
        <v>505.89</v>
      </c>
      <c r="G189" s="138">
        <v>505.89</v>
      </c>
      <c r="H189" s="138">
        <v>505.89</v>
      </c>
      <c r="I189" s="138">
        <v>505.89</v>
      </c>
      <c r="J189" s="47"/>
    </row>
    <row r="190" spans="1:10" ht="60" x14ac:dyDescent="0.25">
      <c r="A190" s="191">
        <v>17</v>
      </c>
      <c r="B190" s="193" t="s">
        <v>404</v>
      </c>
      <c r="C190" s="91"/>
      <c r="D190" s="91"/>
      <c r="E190" s="138">
        <v>222.23500000000001</v>
      </c>
      <c r="F190" s="138">
        <v>222.23500000000001</v>
      </c>
      <c r="G190" s="138">
        <v>222.23500000000001</v>
      </c>
      <c r="H190" s="138">
        <v>222.23500000000001</v>
      </c>
      <c r="I190" s="138">
        <v>222.23500000000001</v>
      </c>
      <c r="J190" s="47"/>
    </row>
    <row r="191" spans="1:10" x14ac:dyDescent="0.25">
      <c r="A191" s="191">
        <v>18</v>
      </c>
      <c r="B191" s="193" t="s">
        <v>405</v>
      </c>
      <c r="C191" s="91"/>
      <c r="D191" s="91"/>
      <c r="E191" s="138">
        <v>96.2</v>
      </c>
      <c r="F191" s="138">
        <v>96.2</v>
      </c>
      <c r="G191" s="138">
        <v>96.2</v>
      </c>
      <c r="H191" s="138">
        <v>96.2</v>
      </c>
      <c r="I191" s="138">
        <v>96.2</v>
      </c>
      <c r="J191" s="47"/>
    </row>
    <row r="192" spans="1:10" ht="75" x14ac:dyDescent="0.25">
      <c r="A192" s="191">
        <v>19</v>
      </c>
      <c r="B192" s="193" t="s">
        <v>406</v>
      </c>
      <c r="C192" s="91"/>
      <c r="D192" s="91"/>
      <c r="E192" s="138">
        <v>244.2</v>
      </c>
      <c r="F192" s="138">
        <v>244.2</v>
      </c>
      <c r="G192" s="138">
        <v>244.2</v>
      </c>
      <c r="H192" s="138">
        <v>244.2</v>
      </c>
      <c r="I192" s="138">
        <v>244.2</v>
      </c>
      <c r="J192" s="47"/>
    </row>
    <row r="193" spans="1:10" ht="45" x14ac:dyDescent="0.25">
      <c r="A193" s="191">
        <v>20</v>
      </c>
      <c r="B193" s="193" t="s">
        <v>407</v>
      </c>
      <c r="C193" s="91"/>
      <c r="D193" s="91"/>
      <c r="E193" s="138">
        <v>219.19499999999999</v>
      </c>
      <c r="F193" s="138">
        <v>219.19499999999999</v>
      </c>
      <c r="G193" s="138">
        <v>219.19499999999999</v>
      </c>
      <c r="H193" s="138">
        <v>219.19499999999999</v>
      </c>
      <c r="I193" s="138">
        <v>219.19499999999999</v>
      </c>
      <c r="J193" s="47"/>
    </row>
    <row r="194" spans="1:10" ht="30" x14ac:dyDescent="0.25">
      <c r="A194" s="191">
        <v>21</v>
      </c>
      <c r="B194" s="193" t="s">
        <v>408</v>
      </c>
      <c r="C194" s="91"/>
      <c r="D194" s="91"/>
      <c r="E194" s="138">
        <v>55.5</v>
      </c>
      <c r="F194" s="138">
        <v>55.5</v>
      </c>
      <c r="G194" s="138">
        <v>55.5</v>
      </c>
      <c r="H194" s="138">
        <v>55.5</v>
      </c>
      <c r="I194" s="138">
        <v>55.5</v>
      </c>
      <c r="J194" s="47"/>
    </row>
    <row r="195" spans="1:10" x14ac:dyDescent="0.25">
      <c r="A195" s="191">
        <v>22</v>
      </c>
      <c r="B195" s="193" t="s">
        <v>409</v>
      </c>
      <c r="C195" s="91"/>
      <c r="D195" s="91"/>
      <c r="E195" s="138">
        <v>113.03</v>
      </c>
      <c r="F195" s="138">
        <v>113.03</v>
      </c>
      <c r="G195" s="138">
        <v>113.03</v>
      </c>
      <c r="H195" s="138">
        <v>113.03</v>
      </c>
      <c r="I195" s="138">
        <v>113.03</v>
      </c>
      <c r="J195" s="47"/>
    </row>
    <row r="196" spans="1:10" ht="31.5" x14ac:dyDescent="0.25">
      <c r="A196" s="191">
        <v>23</v>
      </c>
      <c r="B196" s="194" t="s">
        <v>410</v>
      </c>
      <c r="C196" s="91"/>
      <c r="D196" s="91"/>
      <c r="E196" s="138">
        <v>187.15700000000001</v>
      </c>
      <c r="F196" s="138">
        <v>187.15700000000001</v>
      </c>
      <c r="G196" s="138">
        <v>187.15700000000001</v>
      </c>
      <c r="H196" s="138">
        <v>187.15700000000001</v>
      </c>
      <c r="I196" s="138">
        <v>187.15700000000001</v>
      </c>
      <c r="J196" s="47"/>
    </row>
    <row r="197" spans="1:10" ht="31.5" x14ac:dyDescent="0.25">
      <c r="A197" s="191">
        <v>24</v>
      </c>
      <c r="B197" s="194" t="s">
        <v>411</v>
      </c>
      <c r="C197" s="91"/>
      <c r="D197" s="91"/>
      <c r="E197" s="138">
        <v>110.03700000000001</v>
      </c>
      <c r="F197" s="138">
        <v>110.03700000000001</v>
      </c>
      <c r="G197" s="138">
        <v>110.03700000000001</v>
      </c>
      <c r="H197" s="138">
        <v>110.03700000000001</v>
      </c>
      <c r="I197" s="138">
        <v>110.03700000000001</v>
      </c>
      <c r="J197" s="47"/>
    </row>
    <row r="198" spans="1:10" ht="31.5" x14ac:dyDescent="0.25">
      <c r="A198" s="191">
        <v>25</v>
      </c>
      <c r="B198" s="194" t="s">
        <v>412</v>
      </c>
      <c r="C198" s="91"/>
      <c r="D198" s="91"/>
      <c r="E198" s="138">
        <v>113.03</v>
      </c>
      <c r="F198" s="138">
        <v>113.03</v>
      </c>
      <c r="G198" s="138">
        <v>113.03</v>
      </c>
      <c r="H198" s="138">
        <v>113.03</v>
      </c>
      <c r="I198" s="138">
        <v>113.03</v>
      </c>
      <c r="J198" s="47"/>
    </row>
    <row r="199" spans="1:10" ht="31.5" x14ac:dyDescent="0.25">
      <c r="A199" s="191">
        <v>26</v>
      </c>
      <c r="B199" s="194" t="s">
        <v>413</v>
      </c>
      <c r="C199" s="91"/>
      <c r="D199" s="91"/>
      <c r="E199" s="138">
        <v>192.7</v>
      </c>
      <c r="F199" s="138">
        <v>192.7</v>
      </c>
      <c r="G199" s="138">
        <v>192.7</v>
      </c>
      <c r="H199" s="138">
        <v>192.7</v>
      </c>
      <c r="I199" s="138">
        <v>192.7</v>
      </c>
      <c r="J199" s="47"/>
    </row>
    <row r="200" spans="1:10" ht="47.25" x14ac:dyDescent="0.25">
      <c r="A200" s="191">
        <v>27</v>
      </c>
      <c r="B200" s="194" t="s">
        <v>414</v>
      </c>
      <c r="C200" s="91"/>
      <c r="D200" s="91"/>
      <c r="E200" s="138">
        <v>91.903999999999996</v>
      </c>
      <c r="F200" s="138">
        <v>91.903999999999996</v>
      </c>
      <c r="G200" s="138">
        <v>91.903999999999996</v>
      </c>
      <c r="H200" s="138">
        <v>91.903999999999996</v>
      </c>
      <c r="I200" s="138">
        <v>91.903999999999996</v>
      </c>
      <c r="J200" s="47"/>
    </row>
    <row r="201" spans="1:10" ht="47.25" x14ac:dyDescent="0.25">
      <c r="A201" s="191">
        <v>28</v>
      </c>
      <c r="B201" s="194" t="s">
        <v>415</v>
      </c>
      <c r="C201" s="91"/>
      <c r="D201" s="91"/>
      <c r="E201" s="138">
        <v>33.296999999999997</v>
      </c>
      <c r="F201" s="138">
        <v>33.296999999999997</v>
      </c>
      <c r="G201" s="138">
        <v>33.296999999999997</v>
      </c>
      <c r="H201" s="138">
        <v>33.296999999999997</v>
      </c>
      <c r="I201" s="138">
        <v>33.296999999999997</v>
      </c>
      <c r="J201" s="47"/>
    </row>
    <row r="202" spans="1:10" ht="47.25" x14ac:dyDescent="0.25">
      <c r="A202" s="191">
        <v>29</v>
      </c>
      <c r="B202" s="194" t="s">
        <v>416</v>
      </c>
      <c r="C202" s="91"/>
      <c r="D202" s="91"/>
      <c r="E202" s="138">
        <v>475.36</v>
      </c>
      <c r="F202" s="138">
        <v>475.36</v>
      </c>
      <c r="G202" s="138">
        <v>475.36</v>
      </c>
      <c r="H202" s="138">
        <v>475.36</v>
      </c>
      <c r="I202" s="138">
        <v>475.36</v>
      </c>
      <c r="J202" s="47"/>
    </row>
    <row r="203" spans="1:10" ht="47.25" x14ac:dyDescent="0.25">
      <c r="A203" s="191">
        <v>30</v>
      </c>
      <c r="B203" s="194" t="s">
        <v>417</v>
      </c>
      <c r="C203" s="91"/>
      <c r="D203" s="91"/>
      <c r="E203" s="138">
        <v>252.76499999999999</v>
      </c>
      <c r="F203" s="138">
        <v>252.76499999999999</v>
      </c>
      <c r="G203" s="138">
        <v>252.76499999999999</v>
      </c>
      <c r="H203" s="138">
        <v>252.76499999999999</v>
      </c>
      <c r="I203" s="138">
        <v>252.76499999999999</v>
      </c>
      <c r="J203" s="47"/>
    </row>
    <row r="204" spans="1:10" s="58" customFormat="1" ht="78.75" x14ac:dyDescent="0.25">
      <c r="A204" s="131" t="s">
        <v>2</v>
      </c>
      <c r="B204" s="132" t="s">
        <v>363</v>
      </c>
      <c r="C204" s="74">
        <f>C205+C206+C207+C208</f>
        <v>0</v>
      </c>
      <c r="D204" s="74">
        <f t="shared" ref="D204:I204" si="44">D205+D206+D207+D208</f>
        <v>0</v>
      </c>
      <c r="E204" s="74">
        <f t="shared" si="44"/>
        <v>118</v>
      </c>
      <c r="F204" s="74">
        <f t="shared" si="44"/>
        <v>114</v>
      </c>
      <c r="G204" s="74">
        <f t="shared" si="44"/>
        <v>114</v>
      </c>
      <c r="H204" s="74">
        <f t="shared" si="44"/>
        <v>114</v>
      </c>
      <c r="I204" s="74">
        <f t="shared" si="44"/>
        <v>114</v>
      </c>
      <c r="J204" s="188"/>
    </row>
    <row r="205" spans="1:10" s="58" customFormat="1" ht="51.75" x14ac:dyDescent="0.25">
      <c r="A205" s="160" t="s">
        <v>171</v>
      </c>
      <c r="B205" s="161" t="s">
        <v>344</v>
      </c>
      <c r="C205" s="74"/>
      <c r="D205" s="74"/>
      <c r="E205" s="74"/>
      <c r="F205" s="74"/>
      <c r="G205" s="74"/>
      <c r="H205" s="74"/>
      <c r="I205" s="74"/>
      <c r="J205" s="188"/>
    </row>
    <row r="206" spans="1:10" s="58" customFormat="1" ht="34.5" x14ac:dyDescent="0.25">
      <c r="A206" s="160" t="s">
        <v>172</v>
      </c>
      <c r="B206" s="161" t="s">
        <v>345</v>
      </c>
      <c r="C206" s="74"/>
      <c r="D206" s="74"/>
      <c r="E206" s="74"/>
      <c r="F206" s="74"/>
      <c r="G206" s="74"/>
      <c r="H206" s="74"/>
      <c r="I206" s="74"/>
      <c r="J206" s="188"/>
    </row>
    <row r="207" spans="1:10" s="58" customFormat="1" ht="34.5" x14ac:dyDescent="0.25">
      <c r="A207" s="160" t="s">
        <v>175</v>
      </c>
      <c r="B207" s="161" t="s">
        <v>346</v>
      </c>
      <c r="C207" s="74"/>
      <c r="D207" s="74"/>
      <c r="E207" s="74"/>
      <c r="F207" s="74"/>
      <c r="G207" s="74"/>
      <c r="H207" s="74"/>
      <c r="I207" s="74"/>
      <c r="J207" s="188"/>
    </row>
    <row r="208" spans="1:10" s="58" customFormat="1" ht="34.5" x14ac:dyDescent="0.25">
      <c r="A208" s="160" t="s">
        <v>176</v>
      </c>
      <c r="B208" s="161" t="s">
        <v>347</v>
      </c>
      <c r="C208" s="187">
        <f>SUM(C209:C210)</f>
        <v>0</v>
      </c>
      <c r="D208" s="187">
        <f t="shared" ref="D208:I208" si="45">SUM(D209:D210)</f>
        <v>0</v>
      </c>
      <c r="E208" s="187">
        <f t="shared" si="45"/>
        <v>118</v>
      </c>
      <c r="F208" s="187">
        <f t="shared" si="45"/>
        <v>114</v>
      </c>
      <c r="G208" s="187">
        <f t="shared" si="45"/>
        <v>114</v>
      </c>
      <c r="H208" s="187">
        <f t="shared" si="45"/>
        <v>114</v>
      </c>
      <c r="I208" s="187">
        <f t="shared" si="45"/>
        <v>114</v>
      </c>
      <c r="J208" s="188"/>
    </row>
    <row r="209" spans="1:10" ht="47.25" x14ac:dyDescent="0.25">
      <c r="A209" s="191">
        <v>1</v>
      </c>
      <c r="B209" s="194" t="s">
        <v>418</v>
      </c>
      <c r="C209" s="91"/>
      <c r="D209" s="91"/>
      <c r="E209" s="91">
        <v>44</v>
      </c>
      <c r="F209" s="91">
        <v>40</v>
      </c>
      <c r="G209" s="91">
        <v>40</v>
      </c>
      <c r="H209" s="91">
        <v>40</v>
      </c>
      <c r="I209" s="91">
        <v>40</v>
      </c>
      <c r="J209" s="47"/>
    </row>
    <row r="210" spans="1:10" ht="31.5" x14ac:dyDescent="0.25">
      <c r="A210" s="191">
        <v>2</v>
      </c>
      <c r="B210" s="194" t="s">
        <v>419</v>
      </c>
      <c r="C210" s="91"/>
      <c r="D210" s="91"/>
      <c r="E210" s="91">
        <v>74</v>
      </c>
      <c r="F210" s="91">
        <v>74</v>
      </c>
      <c r="G210" s="91">
        <v>74</v>
      </c>
      <c r="H210" s="91">
        <v>74</v>
      </c>
      <c r="I210" s="91">
        <v>74</v>
      </c>
      <c r="J210" s="47"/>
    </row>
    <row r="211" spans="1:10" ht="33" x14ac:dyDescent="0.25">
      <c r="A211" s="157" t="s">
        <v>57</v>
      </c>
      <c r="B211" s="158" t="s">
        <v>365</v>
      </c>
      <c r="C211" s="74">
        <v>4872.9548329999998</v>
      </c>
      <c r="D211" s="74">
        <v>4872.9548329999998</v>
      </c>
      <c r="E211" s="74">
        <v>2200</v>
      </c>
      <c r="F211" s="74">
        <v>4633.4302459999999</v>
      </c>
      <c r="G211" s="74">
        <v>4633.4302459999999</v>
      </c>
      <c r="H211" s="74">
        <v>4633.4302459999999</v>
      </c>
      <c r="I211" s="74">
        <v>4633.4302459999999</v>
      </c>
      <c r="J211" s="47"/>
    </row>
    <row r="212" spans="1:10" x14ac:dyDescent="0.25">
      <c r="A212" s="76"/>
      <c r="B212" s="76"/>
      <c r="D212" s="76"/>
      <c r="E212" s="76"/>
      <c r="F212" s="98"/>
      <c r="G212" s="98"/>
      <c r="H212" s="98"/>
      <c r="I212" s="98"/>
      <c r="J212" s="76"/>
    </row>
    <row r="213" spans="1:10" x14ac:dyDescent="0.25">
      <c r="A213" s="76"/>
      <c r="B213" s="76"/>
      <c r="D213" s="76"/>
      <c r="E213" s="76"/>
      <c r="F213" s="98"/>
      <c r="G213" s="98"/>
      <c r="H213" s="98"/>
      <c r="I213" s="98"/>
      <c r="J213" s="76"/>
    </row>
    <row r="214" spans="1:10" x14ac:dyDescent="0.25">
      <c r="A214" s="76"/>
      <c r="B214" s="76"/>
      <c r="D214" s="76"/>
      <c r="E214" s="76"/>
      <c r="F214" s="98"/>
      <c r="G214" s="98"/>
      <c r="H214" s="98"/>
      <c r="I214" s="98"/>
      <c r="J214" s="76"/>
    </row>
    <row r="215" spans="1:10" x14ac:dyDescent="0.25">
      <c r="A215" s="76"/>
      <c r="B215" s="76"/>
      <c r="D215" s="76"/>
      <c r="E215" s="76"/>
      <c r="F215" s="98"/>
      <c r="G215" s="98"/>
      <c r="H215" s="98"/>
      <c r="I215" s="98"/>
      <c r="J215" s="76"/>
    </row>
    <row r="216" spans="1:10" x14ac:dyDescent="0.25">
      <c r="A216" s="76"/>
      <c r="B216" s="76"/>
      <c r="D216" s="76"/>
      <c r="E216" s="76"/>
      <c r="F216" s="98"/>
      <c r="G216" s="98"/>
      <c r="H216" s="98"/>
      <c r="I216" s="98"/>
      <c r="J216" s="76"/>
    </row>
    <row r="217" spans="1:10" x14ac:dyDescent="0.25">
      <c r="A217" s="76"/>
      <c r="B217" s="76"/>
      <c r="D217" s="76"/>
      <c r="E217" s="76"/>
      <c r="F217" s="98"/>
      <c r="G217" s="98"/>
      <c r="H217" s="98"/>
      <c r="I217" s="98"/>
      <c r="J217" s="76"/>
    </row>
    <row r="218" spans="1:10" x14ac:dyDescent="0.25">
      <c r="A218" s="76"/>
      <c r="B218" s="76"/>
      <c r="D218" s="76"/>
      <c r="E218" s="76"/>
      <c r="F218" s="98"/>
      <c r="G218" s="98"/>
      <c r="H218" s="98"/>
      <c r="I218" s="98"/>
      <c r="J218" s="76"/>
    </row>
    <row r="219" spans="1:10" x14ac:dyDescent="0.25">
      <c r="A219" s="76"/>
      <c r="B219" s="76"/>
      <c r="D219" s="76"/>
      <c r="E219" s="76"/>
      <c r="F219" s="98"/>
      <c r="G219" s="98"/>
      <c r="H219" s="98"/>
      <c r="I219" s="98"/>
      <c r="J219" s="76"/>
    </row>
    <row r="220" spans="1:10" x14ac:dyDescent="0.25">
      <c r="A220" s="76"/>
      <c r="B220" s="76"/>
      <c r="D220" s="76"/>
      <c r="E220" s="76"/>
      <c r="F220" s="98"/>
      <c r="G220" s="98"/>
      <c r="H220" s="98"/>
      <c r="I220" s="98"/>
      <c r="J220" s="76"/>
    </row>
    <row r="221" spans="1:10" x14ac:dyDescent="0.25">
      <c r="A221" s="76"/>
      <c r="B221" s="76"/>
      <c r="D221" s="76"/>
      <c r="E221" s="76"/>
      <c r="F221" s="98"/>
      <c r="G221" s="98"/>
      <c r="H221" s="98"/>
      <c r="I221" s="98"/>
      <c r="J221" s="76"/>
    </row>
    <row r="222" spans="1:10" x14ac:dyDescent="0.25">
      <c r="A222" s="76"/>
      <c r="B222" s="76"/>
      <c r="D222" s="76"/>
      <c r="E222" s="76"/>
      <c r="F222" s="98"/>
      <c r="G222" s="98"/>
      <c r="H222" s="98"/>
      <c r="I222" s="98"/>
      <c r="J222" s="76"/>
    </row>
    <row r="223" spans="1:10" x14ac:dyDescent="0.25">
      <c r="A223" s="76"/>
      <c r="B223" s="76"/>
      <c r="D223" s="76"/>
      <c r="E223" s="76"/>
      <c r="F223" s="98"/>
      <c r="G223" s="98"/>
      <c r="H223" s="98"/>
      <c r="I223" s="98"/>
      <c r="J223" s="76"/>
    </row>
    <row r="224" spans="1:10" x14ac:dyDescent="0.25">
      <c r="A224" s="76"/>
      <c r="B224" s="76"/>
      <c r="D224" s="76"/>
      <c r="E224" s="76"/>
      <c r="F224" s="98"/>
      <c r="G224" s="98"/>
      <c r="H224" s="98"/>
      <c r="I224" s="98"/>
      <c r="J224" s="76"/>
    </row>
    <row r="225" spans="1:10" x14ac:dyDescent="0.25">
      <c r="A225" s="76"/>
      <c r="B225" s="76"/>
      <c r="D225" s="76"/>
      <c r="E225" s="76"/>
      <c r="F225" s="98"/>
      <c r="G225" s="98"/>
      <c r="H225" s="98"/>
      <c r="I225" s="98"/>
      <c r="J225" s="76"/>
    </row>
    <row r="226" spans="1:10" x14ac:dyDescent="0.25">
      <c r="A226" s="76"/>
      <c r="B226" s="76"/>
      <c r="D226" s="76"/>
      <c r="E226" s="76"/>
      <c r="F226" s="98"/>
      <c r="G226" s="98"/>
      <c r="H226" s="98"/>
      <c r="I226" s="98"/>
      <c r="J226" s="76"/>
    </row>
    <row r="227" spans="1:10" x14ac:dyDescent="0.25">
      <c r="A227" s="76"/>
      <c r="B227" s="76"/>
      <c r="D227" s="76"/>
      <c r="E227" s="76"/>
      <c r="F227" s="98"/>
      <c r="G227" s="98"/>
      <c r="H227" s="98"/>
      <c r="I227" s="98"/>
      <c r="J227" s="76"/>
    </row>
    <row r="228" spans="1:10" x14ac:dyDescent="0.25">
      <c r="A228" s="76"/>
      <c r="B228" s="76"/>
      <c r="D228" s="76"/>
      <c r="E228" s="76"/>
      <c r="F228" s="98"/>
      <c r="G228" s="98"/>
      <c r="H228" s="98"/>
      <c r="I228" s="98"/>
      <c r="J228" s="76"/>
    </row>
    <row r="229" spans="1:10" x14ac:dyDescent="0.25">
      <c r="A229" s="76"/>
      <c r="B229" s="76"/>
      <c r="D229" s="76"/>
      <c r="E229" s="76"/>
      <c r="F229" s="98"/>
      <c r="G229" s="98"/>
      <c r="H229" s="98"/>
      <c r="I229" s="98"/>
      <c r="J229" s="76"/>
    </row>
    <row r="230" spans="1:10" x14ac:dyDescent="0.25">
      <c r="A230" s="76"/>
      <c r="B230" s="76"/>
      <c r="D230" s="76"/>
      <c r="E230" s="76"/>
      <c r="F230" s="98"/>
      <c r="G230" s="98"/>
      <c r="H230" s="98"/>
      <c r="I230" s="98"/>
      <c r="J230" s="76"/>
    </row>
    <row r="231" spans="1:10" x14ac:dyDescent="0.25">
      <c r="A231" s="76"/>
      <c r="B231" s="76"/>
      <c r="D231" s="76"/>
      <c r="E231" s="76"/>
      <c r="F231" s="98"/>
      <c r="G231" s="98"/>
      <c r="H231" s="98"/>
      <c r="I231" s="98"/>
      <c r="J231" s="76"/>
    </row>
    <row r="232" spans="1:10" x14ac:dyDescent="0.25">
      <c r="A232" s="76"/>
      <c r="B232" s="76"/>
      <c r="D232" s="76"/>
      <c r="E232" s="76"/>
      <c r="F232" s="98"/>
      <c r="G232" s="98"/>
      <c r="H232" s="98"/>
      <c r="I232" s="98"/>
      <c r="J232" s="76"/>
    </row>
    <row r="233" spans="1:10" x14ac:dyDescent="0.25">
      <c r="A233" s="76"/>
      <c r="B233" s="76"/>
      <c r="D233" s="76"/>
      <c r="E233" s="76"/>
      <c r="F233" s="98"/>
      <c r="G233" s="98"/>
      <c r="H233" s="98"/>
      <c r="I233" s="98"/>
      <c r="J233" s="76"/>
    </row>
  </sheetData>
  <mergeCells count="12">
    <mergeCell ref="H6:I6"/>
    <mergeCell ref="J6:J7"/>
    <mergeCell ref="H1:J1"/>
    <mergeCell ref="A3:J3"/>
    <mergeCell ref="A4:J4"/>
    <mergeCell ref="H5:J5"/>
    <mergeCell ref="A6:A7"/>
    <mergeCell ref="B6:B7"/>
    <mergeCell ref="C6:C7"/>
    <mergeCell ref="D6:D7"/>
    <mergeCell ref="E6:E7"/>
    <mergeCell ref="F6:G6"/>
  </mergeCells>
  <pageMargins left="0.7" right="0.7" top="0.75" bottom="0.75" header="0.3" footer="0.3"/>
  <pageSetup paperSize="9" scale="8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D10" sqref="D10"/>
    </sheetView>
  </sheetViews>
  <sheetFormatPr defaultRowHeight="15" x14ac:dyDescent="0.25"/>
  <cols>
    <col min="1" max="1" width="5" style="59" customWidth="1"/>
    <col min="2" max="2" width="38.42578125" style="59" customWidth="1"/>
    <col min="3" max="3" width="12.7109375" style="59" customWidth="1"/>
    <col min="4" max="4" width="14.5703125" style="59" customWidth="1"/>
    <col min="5" max="5" width="12.7109375" style="59" customWidth="1"/>
    <col min="6" max="6" width="9.140625" style="59" customWidth="1"/>
    <col min="7" max="7" width="7.5703125" style="59" customWidth="1"/>
    <col min="8" max="16384" width="9.140625" style="59"/>
  </cols>
  <sheetData>
    <row r="1" spans="1:7" ht="15.75" x14ac:dyDescent="0.25">
      <c r="A1" s="58"/>
      <c r="E1" s="216" t="s">
        <v>108</v>
      </c>
      <c r="F1" s="216"/>
      <c r="G1" s="216"/>
    </row>
    <row r="2" spans="1:7" x14ac:dyDescent="0.25">
      <c r="A2" s="60"/>
    </row>
    <row r="3" spans="1:7" ht="18.75" x14ac:dyDescent="0.25">
      <c r="A3" s="213" t="s">
        <v>109</v>
      </c>
      <c r="B3" s="213"/>
      <c r="C3" s="213"/>
      <c r="D3" s="213"/>
      <c r="E3" s="213"/>
      <c r="F3" s="213"/>
      <c r="G3" s="213"/>
    </row>
    <row r="4" spans="1:7" ht="18.75" x14ac:dyDescent="0.25">
      <c r="A4" s="217" t="s">
        <v>110</v>
      </c>
      <c r="B4" s="217"/>
      <c r="C4" s="217"/>
      <c r="D4" s="217"/>
      <c r="E4" s="217"/>
      <c r="F4" s="217"/>
      <c r="G4" s="217"/>
    </row>
    <row r="5" spans="1:7" ht="21" customHeight="1" x14ac:dyDescent="0.25">
      <c r="A5" s="218" t="s">
        <v>423</v>
      </c>
      <c r="B5" s="218"/>
      <c r="C5" s="218"/>
      <c r="D5" s="218"/>
      <c r="E5" s="218"/>
      <c r="F5" s="218"/>
      <c r="G5" s="218"/>
    </row>
    <row r="6" spans="1:7" ht="22.5" customHeight="1" x14ac:dyDescent="0.25">
      <c r="E6" s="215" t="s">
        <v>111</v>
      </c>
      <c r="F6" s="215"/>
      <c r="G6" s="215"/>
    </row>
    <row r="7" spans="1:7" ht="47.25" x14ac:dyDescent="0.25">
      <c r="A7" s="61" t="s">
        <v>7</v>
      </c>
      <c r="B7" s="61" t="s">
        <v>112</v>
      </c>
      <c r="C7" s="61" t="s">
        <v>113</v>
      </c>
      <c r="D7" s="61" t="s">
        <v>114</v>
      </c>
      <c r="E7" s="61" t="s">
        <v>115</v>
      </c>
      <c r="F7" s="61" t="s">
        <v>116</v>
      </c>
      <c r="G7" s="61" t="s">
        <v>0</v>
      </c>
    </row>
    <row r="8" spans="1:7" ht="24" customHeight="1" x14ac:dyDescent="0.25">
      <c r="A8" s="62">
        <v>1</v>
      </c>
      <c r="B8" s="62">
        <v>2</v>
      </c>
      <c r="C8" s="62">
        <v>3</v>
      </c>
      <c r="D8" s="62">
        <v>4</v>
      </c>
      <c r="E8" s="62">
        <v>5</v>
      </c>
      <c r="F8" s="62">
        <v>6</v>
      </c>
      <c r="G8" s="62">
        <v>7</v>
      </c>
    </row>
    <row r="9" spans="1:7" s="58" customFormat="1" ht="30" customHeight="1" x14ac:dyDescent="0.2">
      <c r="A9" s="61"/>
      <c r="B9" s="61" t="s">
        <v>117</v>
      </c>
      <c r="C9" s="63">
        <f>C10+C17+C41</f>
        <v>72731.561698999998</v>
      </c>
      <c r="D9" s="63">
        <f>D10+D17+D41</f>
        <v>61355.458718000002</v>
      </c>
      <c r="E9" s="63">
        <f>E10+E17+E41</f>
        <v>61346.235718000004</v>
      </c>
      <c r="F9" s="197">
        <f>F10+F17+F41</f>
        <v>-3.8489999999995916</v>
      </c>
      <c r="G9" s="64"/>
    </row>
    <row r="10" spans="1:7" s="58" customFormat="1" ht="30" customHeight="1" x14ac:dyDescent="0.2">
      <c r="A10" s="61" t="s">
        <v>1</v>
      </c>
      <c r="B10" s="65" t="s">
        <v>118</v>
      </c>
      <c r="C10" s="63">
        <f>SUM(C11:C16)</f>
        <v>43756.288999999997</v>
      </c>
      <c r="D10" s="63">
        <f>SUM(D11:D16)</f>
        <v>36597.775000000001</v>
      </c>
      <c r="E10" s="63">
        <f>SUM(E11:E16)</f>
        <v>36591.239000000001</v>
      </c>
      <c r="F10" s="197">
        <f>SUM(F11:F16)</f>
        <v>-6.5359999999994898</v>
      </c>
      <c r="G10" s="64"/>
    </row>
    <row r="11" spans="1:7" ht="50.1" customHeight="1" x14ac:dyDescent="0.25">
      <c r="A11" s="66">
        <v>1</v>
      </c>
      <c r="B11" s="67" t="s">
        <v>121</v>
      </c>
      <c r="C11" s="68">
        <v>4934.9359999999997</v>
      </c>
      <c r="D11" s="68">
        <v>4725.84</v>
      </c>
      <c r="E11" s="68">
        <v>4724.6400000000003</v>
      </c>
      <c r="F11" s="137">
        <f>E11-D11</f>
        <v>-1.1999999999998181</v>
      </c>
      <c r="G11" s="69"/>
    </row>
    <row r="12" spans="1:7" ht="30" customHeight="1" x14ac:dyDescent="0.25">
      <c r="A12" s="66">
        <v>2</v>
      </c>
      <c r="B12" s="70" t="s">
        <v>122</v>
      </c>
      <c r="C12" s="68">
        <v>809.31</v>
      </c>
      <c r="D12" s="68">
        <v>760.12300000000005</v>
      </c>
      <c r="E12" s="68">
        <v>759.02300000000002</v>
      </c>
      <c r="F12" s="137">
        <f t="shared" ref="F12:F16" si="0">E12-D12</f>
        <v>-1.1000000000000227</v>
      </c>
      <c r="G12" s="69"/>
    </row>
    <row r="13" spans="1:7" ht="50.1" customHeight="1" x14ac:dyDescent="0.25">
      <c r="A13" s="66">
        <v>3</v>
      </c>
      <c r="B13" s="70" t="s">
        <v>123</v>
      </c>
      <c r="C13" s="68">
        <v>11498.308999999999</v>
      </c>
      <c r="D13" s="68">
        <v>8238.4359999999997</v>
      </c>
      <c r="E13" s="68">
        <v>8238.3889999999992</v>
      </c>
      <c r="F13" s="137">
        <f t="shared" si="0"/>
        <v>-4.7000000000480213E-2</v>
      </c>
      <c r="G13" s="69"/>
    </row>
    <row r="14" spans="1:7" ht="50.1" customHeight="1" x14ac:dyDescent="0.25">
      <c r="A14" s="66">
        <v>4</v>
      </c>
      <c r="B14" s="70" t="s">
        <v>124</v>
      </c>
      <c r="C14" s="68">
        <v>1020.227</v>
      </c>
      <c r="D14" s="68">
        <v>926.846</v>
      </c>
      <c r="E14" s="68">
        <v>925.04600000000005</v>
      </c>
      <c r="F14" s="137">
        <f t="shared" si="0"/>
        <v>-1.7999999999999545</v>
      </c>
      <c r="G14" s="69"/>
    </row>
    <row r="15" spans="1:7" ht="50.1" customHeight="1" x14ac:dyDescent="0.25">
      <c r="A15" s="66">
        <v>5</v>
      </c>
      <c r="B15" s="70" t="s">
        <v>125</v>
      </c>
      <c r="C15" s="68">
        <v>14497.312</v>
      </c>
      <c r="D15" s="68">
        <v>12448.179</v>
      </c>
      <c r="E15" s="68">
        <v>12448.004000000001</v>
      </c>
      <c r="F15" s="137">
        <f t="shared" si="0"/>
        <v>-0.1749999999992724</v>
      </c>
      <c r="G15" s="71"/>
    </row>
    <row r="16" spans="1:7" ht="60" customHeight="1" x14ac:dyDescent="0.25">
      <c r="A16" s="66">
        <v>6</v>
      </c>
      <c r="B16" s="70" t="s">
        <v>126</v>
      </c>
      <c r="C16" s="68">
        <v>10996.195</v>
      </c>
      <c r="D16" s="68">
        <v>9498.3510000000006</v>
      </c>
      <c r="E16" s="68">
        <v>9496.1370000000006</v>
      </c>
      <c r="F16" s="137">
        <f t="shared" si="0"/>
        <v>-2.2139999999999418</v>
      </c>
      <c r="G16" s="71"/>
    </row>
    <row r="17" spans="1:7" s="58" customFormat="1" ht="30" customHeight="1" x14ac:dyDescent="0.2">
      <c r="A17" s="61" t="s">
        <v>2</v>
      </c>
      <c r="B17" s="72" t="s">
        <v>127</v>
      </c>
      <c r="C17" s="63">
        <f>SUM(C18:C40)</f>
        <v>18248.606699</v>
      </c>
      <c r="D17" s="63">
        <f t="shared" ref="D17:F17" si="1">SUM(D18:D40)</f>
        <v>14925.901717999999</v>
      </c>
      <c r="E17" s="63">
        <f t="shared" si="1"/>
        <v>14925.901717999999</v>
      </c>
      <c r="F17" s="63">
        <f t="shared" si="1"/>
        <v>0</v>
      </c>
      <c r="G17" s="73"/>
    </row>
    <row r="18" spans="1:7" ht="60" customHeight="1" x14ac:dyDescent="0.25">
      <c r="A18" s="66">
        <v>1</v>
      </c>
      <c r="B18" s="70" t="s">
        <v>128</v>
      </c>
      <c r="C18" s="68">
        <v>690.66499999999996</v>
      </c>
      <c r="D18" s="68">
        <v>648.98599999999999</v>
      </c>
      <c r="E18" s="68">
        <v>648.98599999999999</v>
      </c>
      <c r="F18" s="68">
        <f t="shared" ref="F18:F40" si="2">D18-E18</f>
        <v>0</v>
      </c>
      <c r="G18" s="69"/>
    </row>
    <row r="19" spans="1:7" ht="30" customHeight="1" x14ac:dyDescent="0.25">
      <c r="A19" s="66">
        <v>2</v>
      </c>
      <c r="B19" s="70" t="s">
        <v>129</v>
      </c>
      <c r="C19" s="68">
        <v>1379.9939999999999</v>
      </c>
      <c r="D19" s="68">
        <v>1280.471</v>
      </c>
      <c r="E19" s="68">
        <v>1280.471</v>
      </c>
      <c r="F19" s="68">
        <f t="shared" si="2"/>
        <v>0</v>
      </c>
      <c r="G19" s="69"/>
    </row>
    <row r="20" spans="1:7" ht="30" customHeight="1" x14ac:dyDescent="0.25">
      <c r="A20" s="66">
        <v>3</v>
      </c>
      <c r="B20" s="70" t="s">
        <v>130</v>
      </c>
      <c r="C20" s="68">
        <v>999.82500000000005</v>
      </c>
      <c r="D20" s="68">
        <v>926.53300000000002</v>
      </c>
      <c r="E20" s="68">
        <v>926.53300000000002</v>
      </c>
      <c r="F20" s="68">
        <f t="shared" si="2"/>
        <v>0</v>
      </c>
      <c r="G20" s="69"/>
    </row>
    <row r="21" spans="1:7" ht="80.099999999999994" customHeight="1" x14ac:dyDescent="0.25">
      <c r="A21" s="66">
        <v>4</v>
      </c>
      <c r="B21" s="70" t="s">
        <v>131</v>
      </c>
      <c r="C21" s="68">
        <v>1899.664</v>
      </c>
      <c r="D21" s="68">
        <v>1852.0260000000001</v>
      </c>
      <c r="E21" s="68">
        <v>1852.0260000000001</v>
      </c>
      <c r="F21" s="68">
        <f t="shared" si="2"/>
        <v>0</v>
      </c>
      <c r="G21" s="69"/>
    </row>
    <row r="22" spans="1:7" ht="30" customHeight="1" x14ac:dyDescent="0.25">
      <c r="A22" s="66">
        <v>5</v>
      </c>
      <c r="B22" s="70" t="s">
        <v>132</v>
      </c>
      <c r="C22" s="68">
        <v>749.78800000000001</v>
      </c>
      <c r="D22" s="68">
        <v>624.48099999999999</v>
      </c>
      <c r="E22" s="68">
        <v>624.48099999999999</v>
      </c>
      <c r="F22" s="68">
        <f t="shared" si="2"/>
        <v>0</v>
      </c>
      <c r="G22" s="71"/>
    </row>
    <row r="23" spans="1:7" ht="50.1" customHeight="1" x14ac:dyDescent="0.25">
      <c r="A23" s="66">
        <v>6</v>
      </c>
      <c r="B23" s="70" t="s">
        <v>133</v>
      </c>
      <c r="C23" s="68">
        <v>845.50900000000001</v>
      </c>
      <c r="D23" s="68">
        <v>703.4</v>
      </c>
      <c r="E23" s="68">
        <v>703.4</v>
      </c>
      <c r="F23" s="68">
        <f t="shared" si="2"/>
        <v>0</v>
      </c>
      <c r="G23" s="71"/>
    </row>
    <row r="24" spans="1:7" ht="69.95" customHeight="1" x14ac:dyDescent="0.25">
      <c r="A24" s="66">
        <v>7</v>
      </c>
      <c r="B24" s="70" t="s">
        <v>134</v>
      </c>
      <c r="C24" s="68">
        <v>2474.3429999999998</v>
      </c>
      <c r="D24" s="68">
        <v>1397.1610000000001</v>
      </c>
      <c r="E24" s="68">
        <v>1397.1610000000001</v>
      </c>
      <c r="F24" s="68">
        <f t="shared" si="2"/>
        <v>0</v>
      </c>
      <c r="G24" s="71"/>
    </row>
    <row r="25" spans="1:7" ht="50.1" customHeight="1" x14ac:dyDescent="0.25">
      <c r="A25" s="66">
        <v>8</v>
      </c>
      <c r="B25" s="70" t="s">
        <v>135</v>
      </c>
      <c r="C25" s="68">
        <v>840</v>
      </c>
      <c r="D25" s="68">
        <v>762.51</v>
      </c>
      <c r="E25" s="68">
        <v>762.51</v>
      </c>
      <c r="F25" s="68">
        <f t="shared" si="2"/>
        <v>0</v>
      </c>
      <c r="G25" s="71"/>
    </row>
    <row r="26" spans="1:7" ht="50.1" customHeight="1" x14ac:dyDescent="0.25">
      <c r="A26" s="66">
        <v>9</v>
      </c>
      <c r="B26" s="196" t="str">
        <f>'[1]BIỂU 3 '!B50</f>
        <v>Sửa chữa điện đường ĐH 29, đoạn từ đường ĐH 25 - KDC Lò Gõ</v>
      </c>
      <c r="C26" s="68">
        <f>'[1]BIỂU 3 '!C50</f>
        <v>993.91994999999997</v>
      </c>
      <c r="D26" s="68">
        <f>'[1]BIỂU 3 '!F50</f>
        <v>643.08317599999998</v>
      </c>
      <c r="E26" s="68">
        <f t="shared" ref="E26:E28" si="3">D26</f>
        <v>643.08317599999998</v>
      </c>
      <c r="F26" s="68">
        <f t="shared" si="2"/>
        <v>0</v>
      </c>
      <c r="G26" s="71"/>
    </row>
    <row r="27" spans="1:7" ht="50.1" customHeight="1" x14ac:dyDescent="0.25">
      <c r="A27" s="66">
        <v>10</v>
      </c>
      <c r="B27" s="196" t="str">
        <f>'[1]BIỂU 3 '!B51</f>
        <v>CT bổ sung trồng cây trên các tuyến đường</v>
      </c>
      <c r="C27" s="68">
        <f>'[1]BIỂU 3 '!C51</f>
        <v>390.36746700000003</v>
      </c>
      <c r="D27" s="68">
        <f>'[1]BIỂU 3 '!F51</f>
        <v>397.75299999999999</v>
      </c>
      <c r="E27" s="68">
        <f t="shared" si="3"/>
        <v>397.75299999999999</v>
      </c>
      <c r="F27" s="68">
        <f t="shared" si="2"/>
        <v>0</v>
      </c>
      <c r="G27" s="71"/>
    </row>
    <row r="28" spans="1:7" ht="50.1" customHeight="1" x14ac:dyDescent="0.25">
      <c r="A28" s="66">
        <v>11</v>
      </c>
      <c r="B28" s="196" t="str">
        <f>'[1]BIỂU 3 '!B52</f>
        <v>Công trình trồng tuyến hoa dọc QL 25 (từ Cầu bà Lê đến cầu Giao thông) giai đoạn 2</v>
      </c>
      <c r="C28" s="68">
        <f>'[1]BIỂU 3 '!C52</f>
        <v>714.77604499999995</v>
      </c>
      <c r="D28" s="68">
        <f>'[1]BIỂU 3 '!F52</f>
        <v>668.15300000000002</v>
      </c>
      <c r="E28" s="68">
        <f t="shared" si="3"/>
        <v>668.15300000000002</v>
      </c>
      <c r="F28" s="68">
        <f t="shared" si="2"/>
        <v>0</v>
      </c>
      <c r="G28" s="71"/>
    </row>
    <row r="29" spans="1:7" ht="50.1" customHeight="1" x14ac:dyDescent="0.25">
      <c r="A29" s="66">
        <v>12</v>
      </c>
      <c r="B29" s="196" t="s">
        <v>309</v>
      </c>
      <c r="C29" s="68">
        <v>299.681014</v>
      </c>
      <c r="D29" s="68">
        <v>288.53300000000002</v>
      </c>
      <c r="E29" s="68">
        <v>288.53300000000002</v>
      </c>
      <c r="F29" s="68">
        <f t="shared" si="2"/>
        <v>0</v>
      </c>
      <c r="G29" s="71"/>
    </row>
    <row r="30" spans="1:7" ht="50.1" customHeight="1" x14ac:dyDescent="0.25">
      <c r="A30" s="66">
        <v>13</v>
      </c>
      <c r="B30" s="196" t="s">
        <v>310</v>
      </c>
      <c r="C30" s="68">
        <v>499.29841599999997</v>
      </c>
      <c r="D30" s="68">
        <v>499.3297</v>
      </c>
      <c r="E30" s="68">
        <v>499.3297</v>
      </c>
      <c r="F30" s="68">
        <f t="shared" si="2"/>
        <v>0</v>
      </c>
      <c r="G30" s="71"/>
    </row>
    <row r="31" spans="1:7" ht="50.1" customHeight="1" x14ac:dyDescent="0.25">
      <c r="A31" s="66">
        <v>14</v>
      </c>
      <c r="B31" s="196" t="s">
        <v>311</v>
      </c>
      <c r="C31" s="68">
        <v>288.53401700000001</v>
      </c>
      <c r="D31" s="68">
        <v>288.53300000000002</v>
      </c>
      <c r="E31" s="68">
        <v>288.53300000000002</v>
      </c>
      <c r="F31" s="68">
        <f t="shared" si="2"/>
        <v>0</v>
      </c>
      <c r="G31" s="71"/>
    </row>
    <row r="32" spans="1:7" ht="50.1" customHeight="1" x14ac:dyDescent="0.25">
      <c r="A32" s="66">
        <v>15</v>
      </c>
      <c r="B32" s="196" t="s">
        <v>312</v>
      </c>
      <c r="C32" s="68">
        <v>328.47397799999999</v>
      </c>
      <c r="D32" s="68">
        <v>328.464</v>
      </c>
      <c r="E32" s="68">
        <v>328.464</v>
      </c>
      <c r="F32" s="68">
        <f t="shared" si="2"/>
        <v>0</v>
      </c>
      <c r="G32" s="71"/>
    </row>
    <row r="33" spans="1:7" ht="50.1" customHeight="1" x14ac:dyDescent="0.25">
      <c r="A33" s="66">
        <v>16</v>
      </c>
      <c r="B33" s="196" t="s">
        <v>313</v>
      </c>
      <c r="C33" s="68">
        <v>149.54087799999999</v>
      </c>
      <c r="D33" s="68">
        <v>98.348100000000002</v>
      </c>
      <c r="E33" s="68">
        <v>98.348100000000002</v>
      </c>
      <c r="F33" s="68">
        <f t="shared" si="2"/>
        <v>0</v>
      </c>
      <c r="G33" s="71"/>
    </row>
    <row r="34" spans="1:7" ht="50.1" customHeight="1" x14ac:dyDescent="0.25">
      <c r="A34" s="66">
        <v>17</v>
      </c>
      <c r="B34" s="196" t="s">
        <v>314</v>
      </c>
      <c r="C34" s="68">
        <v>927.54534799999999</v>
      </c>
      <c r="D34" s="68">
        <v>530.62077199999999</v>
      </c>
      <c r="E34" s="68">
        <v>530.62077199999999</v>
      </c>
      <c r="F34" s="68">
        <f t="shared" si="2"/>
        <v>0</v>
      </c>
      <c r="G34" s="71"/>
    </row>
    <row r="35" spans="1:7" ht="50.1" customHeight="1" x14ac:dyDescent="0.25">
      <c r="A35" s="66">
        <v>18</v>
      </c>
      <c r="B35" s="196" t="s">
        <v>315</v>
      </c>
      <c r="C35" s="68">
        <v>878.21637999999996</v>
      </c>
      <c r="D35" s="68">
        <v>711.96218499999998</v>
      </c>
      <c r="E35" s="68">
        <v>711.96218499999998</v>
      </c>
      <c r="F35" s="68">
        <f t="shared" si="2"/>
        <v>0</v>
      </c>
      <c r="G35" s="71"/>
    </row>
    <row r="36" spans="1:7" ht="50.1" customHeight="1" x14ac:dyDescent="0.25">
      <c r="A36" s="66">
        <v>19</v>
      </c>
      <c r="B36" s="196" t="s">
        <v>316</v>
      </c>
      <c r="C36" s="68">
        <v>519.51082899999994</v>
      </c>
      <c r="D36" s="68">
        <v>286.67460899999998</v>
      </c>
      <c r="E36" s="68">
        <v>286.67460899999998</v>
      </c>
      <c r="F36" s="68">
        <f t="shared" si="2"/>
        <v>0</v>
      </c>
      <c r="G36" s="71"/>
    </row>
    <row r="37" spans="1:7" ht="50.1" customHeight="1" x14ac:dyDescent="0.25">
      <c r="A37" s="66">
        <v>20</v>
      </c>
      <c r="B37" s="196" t="s">
        <v>317</v>
      </c>
      <c r="C37" s="68">
        <v>993.91994999999997</v>
      </c>
      <c r="D37" s="68">
        <v>643.08317599999998</v>
      </c>
      <c r="E37" s="68">
        <v>643.08317599999998</v>
      </c>
      <c r="F37" s="68">
        <f t="shared" si="2"/>
        <v>0</v>
      </c>
      <c r="G37" s="71"/>
    </row>
    <row r="38" spans="1:7" ht="50.1" customHeight="1" x14ac:dyDescent="0.25">
      <c r="A38" s="66">
        <v>21</v>
      </c>
      <c r="B38" s="70" t="s">
        <v>318</v>
      </c>
      <c r="C38" s="68">
        <v>390.36746700000003</v>
      </c>
      <c r="D38" s="68">
        <v>397.75299999999999</v>
      </c>
      <c r="E38" s="68">
        <v>397.75299999999999</v>
      </c>
      <c r="F38" s="68">
        <f t="shared" si="2"/>
        <v>0</v>
      </c>
      <c r="G38" s="71"/>
    </row>
    <row r="39" spans="1:7" ht="50.1" customHeight="1" x14ac:dyDescent="0.25">
      <c r="A39" s="66">
        <v>22</v>
      </c>
      <c r="B39" s="70" t="s">
        <v>319</v>
      </c>
      <c r="C39" s="68">
        <v>714.77604499999995</v>
      </c>
      <c r="D39" s="68">
        <v>668.15300000000002</v>
      </c>
      <c r="E39" s="68">
        <v>668.15300000000002</v>
      </c>
      <c r="F39" s="68">
        <f t="shared" si="2"/>
        <v>0</v>
      </c>
      <c r="G39" s="71"/>
    </row>
    <row r="40" spans="1:7" ht="50.1" customHeight="1" x14ac:dyDescent="0.25">
      <c r="A40" s="66">
        <v>23</v>
      </c>
      <c r="B40" s="70" t="s">
        <v>320</v>
      </c>
      <c r="C40" s="68">
        <v>279.89091500000001</v>
      </c>
      <c r="D40" s="68">
        <v>279.89</v>
      </c>
      <c r="E40" s="68">
        <v>279.89</v>
      </c>
      <c r="F40" s="68">
        <f t="shared" si="2"/>
        <v>0</v>
      </c>
      <c r="G40" s="71"/>
    </row>
    <row r="41" spans="1:7" s="58" customFormat="1" ht="30" customHeight="1" x14ac:dyDescent="0.2">
      <c r="A41" s="61" t="s">
        <v>3</v>
      </c>
      <c r="B41" s="72" t="s">
        <v>136</v>
      </c>
      <c r="C41" s="63">
        <f>SUM(C42:C43)</f>
        <v>10726.666000000001</v>
      </c>
      <c r="D41" s="63">
        <f>SUM(D42:D43)</f>
        <v>9831.7819999999992</v>
      </c>
      <c r="E41" s="63">
        <f>SUM(E42:E43)</f>
        <v>9829.0950000000012</v>
      </c>
      <c r="F41" s="63">
        <f>SUM(F42:F43)</f>
        <v>2.6869999999998981</v>
      </c>
      <c r="G41" s="73"/>
    </row>
    <row r="42" spans="1:7" ht="120" customHeight="1" x14ac:dyDescent="0.25">
      <c r="A42" s="66">
        <v>1</v>
      </c>
      <c r="B42" s="67" t="s">
        <v>119</v>
      </c>
      <c r="C42" s="68">
        <v>2684.2950000000001</v>
      </c>
      <c r="D42" s="68">
        <v>2430.9960000000001</v>
      </c>
      <c r="E42" s="68">
        <v>2429.6030000000001</v>
      </c>
      <c r="F42" s="68">
        <f>D42-E42</f>
        <v>1.3930000000000291</v>
      </c>
      <c r="G42" s="69"/>
    </row>
    <row r="43" spans="1:7" ht="120" customHeight="1" x14ac:dyDescent="0.25">
      <c r="A43" s="66">
        <v>2</v>
      </c>
      <c r="B43" s="67" t="s">
        <v>120</v>
      </c>
      <c r="C43" s="68">
        <v>8042.3710000000001</v>
      </c>
      <c r="D43" s="68">
        <v>7400.7860000000001</v>
      </c>
      <c r="E43" s="68">
        <v>7399.4920000000002</v>
      </c>
      <c r="F43" s="68">
        <f t="shared" ref="F43" si="4">D43-E43</f>
        <v>1.293999999999869</v>
      </c>
      <c r="G43" s="69"/>
    </row>
  </sheetData>
  <mergeCells count="5">
    <mergeCell ref="E1:G1"/>
    <mergeCell ref="A3:G3"/>
    <mergeCell ref="A4:G4"/>
    <mergeCell ref="A5:G5"/>
    <mergeCell ref="E6:G6"/>
  </mergeCells>
  <pageMargins left="0.7" right="0.7" top="0.75" bottom="0.75" header="0.3" footer="0.3"/>
  <pageSetup paperSize="9" scale="8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MẪU 01-2024</vt:lpstr>
      <vt:lpstr>MẪU 02</vt:lpstr>
      <vt:lpstr>MẪU 03</vt:lpstr>
      <vt:lpstr>MẪU 04</vt:lpstr>
      <vt:lpstr>'MẪU 01-2024'!Print_Titles</vt:lpstr>
      <vt:lpstr>'MẪU 02'!Print_Titles</vt:lpstr>
      <vt:lpstr>'MẪU 03'!Print_Titles</vt:lpstr>
      <vt:lpstr>'MẪU 04'!Print_Titles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cp:lastModifiedBy>
  <cp:lastPrinted>2025-03-05T02:28:06Z</cp:lastPrinted>
  <dcterms:created xsi:type="dcterms:W3CDTF">2020-07-08T02:48:01Z</dcterms:created>
  <dcterms:modified xsi:type="dcterms:W3CDTF">2025-03-10T01:00:17Z</dcterms:modified>
</cp:coreProperties>
</file>